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donalds.LAPTOP-NG0KTKBB\Desktop\Tables\"/>
    </mc:Choice>
  </mc:AlternateContent>
  <xr:revisionPtr revIDLastSave="0" documentId="13_ncr:1_{8B7F5D0D-5A4E-430E-88A8-B4B0636CCE19}" xr6:coauthVersionLast="45" xr6:coauthVersionMax="45" xr10:uidLastSave="{00000000-0000-0000-0000-000000000000}"/>
  <bookViews>
    <workbookView xWindow="4605" yWindow="1170" windowWidth="19875" windowHeight="13830" xr2:uid="{55327A05-BF2A-40AE-BB0D-C0BA6684663D}"/>
  </bookViews>
  <sheets>
    <sheet name="FIRM_Status_Freeboard" sheetId="1" r:id="rId1"/>
    <sheet name="Flood Study Status" sheetId="4" r:id="rId2"/>
    <sheet name="Hazus Bldg. Year Built" sheetId="5" r:id="rId3"/>
    <sheet name="SPLIT COMMUNITIES" sheetId="2" r:id="rId4"/>
    <sheet name="Pre-FIRM &amp; Post-FIRM Div. Date" sheetId="3" r:id="rId5"/>
  </sheets>
  <externalReferences>
    <externalReference r:id="rId6"/>
  </externalReferences>
  <definedNames>
    <definedName name="_xlnm._FilterDatabase" localSheetId="0" hidden="1">FIRM_Status_Freeboard!$A$3:$L$3</definedName>
    <definedName name="_xlnm._FilterDatabase" localSheetId="4" hidden="1">'Pre-FIRM &amp; Post-FIRM Div. Date'!$A$2:$F$279</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4" l="1"/>
  <c r="A10" i="4"/>
  <c r="A7" i="4"/>
  <c r="A6" i="4"/>
  <c r="A5" i="4"/>
  <c r="I52" i="1"/>
  <c r="F52" i="1"/>
  <c r="A12" i="4" l="1"/>
  <c r="A8" i="4"/>
  <c r="A14" i="4" l="1"/>
  <c r="I40" i="1" l="1"/>
  <c r="F40" i="1"/>
  <c r="I282" i="1" l="1"/>
  <c r="F282" i="1"/>
  <c r="F281" i="1"/>
  <c r="I280" i="1"/>
  <c r="F280" i="1"/>
  <c r="I279" i="1"/>
  <c r="F279" i="1"/>
  <c r="F278" i="1"/>
  <c r="I276" i="1"/>
  <c r="F276" i="1"/>
  <c r="I275" i="1"/>
  <c r="F275" i="1"/>
  <c r="I274" i="1"/>
  <c r="F274" i="1"/>
  <c r="I273" i="1"/>
  <c r="F273" i="1"/>
  <c r="I270" i="1"/>
  <c r="F270" i="1"/>
  <c r="I272" i="1"/>
  <c r="I271" i="1"/>
  <c r="F271" i="1"/>
  <c r="I269" i="1"/>
  <c r="F269" i="1"/>
  <c r="I268" i="1"/>
  <c r="I267" i="1"/>
  <c r="I266" i="1"/>
  <c r="F266" i="1"/>
  <c r="I265" i="1"/>
  <c r="F265" i="1"/>
  <c r="I264" i="1"/>
  <c r="I261" i="1"/>
  <c r="F261" i="1"/>
  <c r="I263" i="1"/>
  <c r="F263" i="1"/>
  <c r="I262" i="1"/>
  <c r="F262" i="1"/>
  <c r="I260" i="1"/>
  <c r="F260" i="1"/>
  <c r="I259" i="1"/>
  <c r="F259" i="1"/>
  <c r="I258" i="1"/>
  <c r="F258" i="1"/>
  <c r="I257" i="1"/>
  <c r="F257" i="1"/>
  <c r="I256" i="1"/>
  <c r="F256" i="1"/>
  <c r="F255" i="1"/>
  <c r="F254" i="1"/>
  <c r="I251" i="1"/>
  <c r="I250" i="1"/>
  <c r="F250" i="1"/>
  <c r="I249" i="1"/>
  <c r="I248" i="1"/>
  <c r="F248" i="1"/>
  <c r="I247" i="1"/>
  <c r="I246" i="1"/>
  <c r="I245" i="1"/>
  <c r="F245" i="1"/>
  <c r="F244" i="1"/>
  <c r="I243" i="1"/>
  <c r="I242" i="1"/>
  <c r="F242" i="1"/>
  <c r="F241" i="1"/>
  <c r="I240" i="1"/>
  <c r="F240" i="1"/>
  <c r="F239" i="1"/>
  <c r="I238" i="1"/>
  <c r="F238" i="1"/>
  <c r="I237" i="1"/>
  <c r="F237" i="1"/>
  <c r="I236" i="1"/>
  <c r="F236" i="1"/>
  <c r="I235" i="1"/>
  <c r="F235" i="1"/>
  <c r="I234" i="1"/>
  <c r="F234" i="1"/>
  <c r="I233" i="1"/>
  <c r="F233" i="1"/>
  <c r="I232" i="1"/>
  <c r="F232" i="1"/>
  <c r="I231" i="1"/>
  <c r="F231" i="1"/>
  <c r="I230" i="1"/>
  <c r="F230" i="1"/>
  <c r="I229" i="1"/>
  <c r="I228" i="1"/>
  <c r="F228" i="1"/>
  <c r="I227" i="1"/>
  <c r="I226" i="1"/>
  <c r="F226" i="1"/>
  <c r="I225" i="1"/>
  <c r="F225" i="1"/>
  <c r="I223" i="1"/>
  <c r="F223" i="1"/>
  <c r="I222" i="1"/>
  <c r="F222" i="1"/>
  <c r="I221" i="1"/>
  <c r="F221" i="1"/>
  <c r="I220" i="1"/>
  <c r="I219" i="1"/>
  <c r="F219" i="1"/>
  <c r="F218" i="1"/>
  <c r="F217" i="1"/>
  <c r="I214" i="1"/>
  <c r="F214" i="1"/>
  <c r="F215" i="1"/>
  <c r="I213" i="1"/>
  <c r="F213" i="1"/>
  <c r="I212" i="1"/>
  <c r="F211" i="1"/>
  <c r="F210" i="1"/>
  <c r="I209" i="1"/>
  <c r="F209" i="1"/>
  <c r="I208" i="1"/>
  <c r="I207" i="1"/>
  <c r="I206" i="1"/>
  <c r="F206" i="1"/>
  <c r="I205" i="1"/>
  <c r="I204" i="1"/>
  <c r="I203" i="1"/>
  <c r="F202" i="1"/>
  <c r="I201" i="1"/>
  <c r="F201" i="1"/>
  <c r="I200" i="1"/>
  <c r="I199" i="1"/>
  <c r="F199" i="1"/>
  <c r="F198" i="1"/>
  <c r="I197" i="1"/>
  <c r="F197" i="1"/>
  <c r="F196" i="1"/>
  <c r="I195" i="1"/>
  <c r="F195" i="1"/>
  <c r="I194" i="1"/>
  <c r="F194" i="1"/>
  <c r="I193" i="1"/>
  <c r="F193" i="1"/>
  <c r="I192" i="1"/>
  <c r="F192" i="1"/>
  <c r="I191" i="1"/>
  <c r="F191" i="1"/>
  <c r="I190" i="1"/>
  <c r="I189" i="1"/>
  <c r="I188" i="1"/>
  <c r="F188" i="1"/>
  <c r="I187" i="1"/>
  <c r="F187" i="1"/>
  <c r="I186" i="1"/>
  <c r="I185" i="1"/>
  <c r="I184" i="1"/>
  <c r="I183" i="1"/>
  <c r="F183" i="1"/>
  <c r="I182" i="1"/>
  <c r="F182" i="1"/>
  <c r="I181" i="1"/>
  <c r="F181" i="1"/>
  <c r="I179" i="1"/>
  <c r="F179" i="1"/>
  <c r="I178" i="1"/>
  <c r="F178" i="1"/>
  <c r="I175" i="1"/>
  <c r="F175" i="1"/>
  <c r="I176" i="1"/>
  <c r="F176" i="1"/>
  <c r="I174" i="1"/>
  <c r="F174" i="1"/>
  <c r="I173" i="1"/>
  <c r="I172" i="1"/>
  <c r="I171" i="1"/>
  <c r="F171" i="1"/>
  <c r="I168" i="1"/>
  <c r="I167" i="1"/>
  <c r="F167" i="1"/>
  <c r="I166" i="1"/>
  <c r="I165" i="1"/>
  <c r="F165" i="1"/>
  <c r="I164" i="1"/>
  <c r="F164" i="1"/>
  <c r="I163" i="1"/>
  <c r="F163" i="1"/>
  <c r="I161" i="1"/>
  <c r="F161" i="1"/>
  <c r="I160" i="1"/>
  <c r="F160" i="1"/>
  <c r="I159" i="1"/>
  <c r="F159" i="1"/>
  <c r="I158" i="1"/>
  <c r="F158" i="1"/>
  <c r="I157" i="1"/>
  <c r="F157" i="1"/>
  <c r="F155" i="1"/>
  <c r="F154" i="1"/>
  <c r="I153" i="1"/>
  <c r="I152" i="1"/>
  <c r="I151" i="1"/>
  <c r="I150" i="1"/>
  <c r="F150" i="1"/>
  <c r="I149" i="1"/>
  <c r="F149" i="1"/>
  <c r="I148" i="1"/>
  <c r="F148" i="1"/>
  <c r="I147" i="1"/>
  <c r="F147" i="1"/>
  <c r="I146" i="1"/>
  <c r="F146" i="1"/>
  <c r="I145" i="1"/>
  <c r="F145" i="1"/>
  <c r="I144" i="1"/>
  <c r="F144" i="1"/>
  <c r="I143" i="1"/>
  <c r="F143" i="1"/>
  <c r="I142" i="1"/>
  <c r="I141" i="1"/>
  <c r="F141" i="1"/>
  <c r="I140" i="1"/>
  <c r="F140" i="1"/>
  <c r="I139" i="1"/>
  <c r="F139" i="1"/>
  <c r="I138" i="1"/>
  <c r="I137" i="1"/>
  <c r="I136" i="1"/>
  <c r="F136" i="1"/>
  <c r="I135" i="1"/>
  <c r="I134" i="1"/>
  <c r="I133" i="1"/>
  <c r="F133" i="1"/>
  <c r="I132" i="1"/>
  <c r="F132" i="1"/>
  <c r="I131" i="1"/>
  <c r="F131" i="1"/>
  <c r="I130" i="1"/>
  <c r="F130" i="1"/>
  <c r="I129" i="1"/>
  <c r="I128" i="1"/>
  <c r="F128" i="1"/>
  <c r="I127" i="1"/>
  <c r="I126" i="1"/>
  <c r="F126" i="1"/>
  <c r="I125" i="1"/>
  <c r="F125" i="1"/>
  <c r="I124" i="1"/>
  <c r="I123" i="1"/>
  <c r="F123" i="1"/>
  <c r="F122" i="1"/>
  <c r="I121" i="1"/>
  <c r="F121" i="1"/>
  <c r="I120" i="1"/>
  <c r="F120" i="1"/>
  <c r="I119" i="1"/>
  <c r="F119" i="1"/>
  <c r="I118" i="1"/>
  <c r="F118" i="1"/>
  <c r="I117" i="1"/>
  <c r="F117" i="1"/>
  <c r="I116" i="1"/>
  <c r="F116" i="1"/>
  <c r="I115" i="1"/>
  <c r="F115" i="1"/>
  <c r="I114" i="1"/>
  <c r="F114" i="1"/>
  <c r="I113" i="1"/>
  <c r="F113" i="1"/>
  <c r="I112" i="1"/>
  <c r="F112" i="1"/>
  <c r="I111" i="1"/>
  <c r="F111" i="1"/>
  <c r="I110" i="1"/>
  <c r="I109" i="1"/>
  <c r="F109" i="1"/>
  <c r="I108" i="1"/>
  <c r="F108" i="1"/>
  <c r="I107" i="1"/>
  <c r="F107" i="1"/>
  <c r="I106" i="1"/>
  <c r="F106" i="1"/>
  <c r="I105" i="1"/>
  <c r="F105" i="1"/>
  <c r="I104" i="1"/>
  <c r="F104" i="1"/>
  <c r="I100" i="1"/>
  <c r="F100" i="1"/>
  <c r="I103" i="1"/>
  <c r="F103" i="1"/>
  <c r="I102" i="1"/>
  <c r="I101" i="1"/>
  <c r="F101" i="1"/>
  <c r="I99" i="1"/>
  <c r="F99" i="1"/>
  <c r="I98" i="1"/>
  <c r="F98" i="1"/>
  <c r="I97" i="1"/>
  <c r="F97" i="1"/>
  <c r="I96" i="1"/>
  <c r="F96" i="1"/>
  <c r="I95" i="1"/>
  <c r="F95" i="1"/>
  <c r="I94" i="1"/>
  <c r="F94" i="1"/>
  <c r="I93" i="1"/>
  <c r="F93" i="1"/>
  <c r="I92" i="1"/>
  <c r="F92" i="1"/>
  <c r="I91" i="1"/>
  <c r="F91" i="1"/>
  <c r="I90" i="1"/>
  <c r="I89" i="1"/>
  <c r="F89" i="1"/>
  <c r="I88" i="1"/>
  <c r="F88" i="1"/>
  <c r="I87" i="1"/>
  <c r="F87" i="1"/>
  <c r="I86" i="1"/>
  <c r="F86" i="1"/>
  <c r="F85" i="1"/>
  <c r="I84" i="1"/>
  <c r="I82" i="1"/>
  <c r="F82" i="1"/>
  <c r="I81" i="1"/>
  <c r="I80" i="1"/>
  <c r="F80" i="1"/>
  <c r="I79" i="1"/>
  <c r="F79" i="1"/>
  <c r="I78" i="1"/>
  <c r="F78" i="1"/>
  <c r="I77" i="1"/>
  <c r="F77" i="1"/>
  <c r="I75" i="1"/>
  <c r="F75" i="1"/>
  <c r="I74" i="1"/>
  <c r="F74" i="1"/>
  <c r="I73" i="1"/>
  <c r="F73" i="1"/>
  <c r="I72" i="1"/>
  <c r="I71" i="1"/>
  <c r="F71" i="1"/>
  <c r="I70" i="1"/>
  <c r="F70" i="1"/>
  <c r="I69" i="1"/>
  <c r="F69" i="1"/>
  <c r="I68" i="1"/>
  <c r="I67" i="1"/>
  <c r="F67" i="1"/>
  <c r="I66" i="1"/>
  <c r="F66" i="1"/>
  <c r="I65" i="1"/>
  <c r="F65" i="1"/>
  <c r="F64" i="1"/>
  <c r="I63" i="1"/>
  <c r="F63" i="1"/>
  <c r="I62" i="1"/>
  <c r="F62" i="1"/>
  <c r="I61" i="1"/>
  <c r="F61" i="1"/>
  <c r="I60" i="1"/>
  <c r="F60" i="1"/>
  <c r="I59" i="1"/>
  <c r="F59" i="1"/>
  <c r="I58" i="1"/>
  <c r="F58" i="1"/>
  <c r="I57" i="1"/>
  <c r="F57" i="1"/>
  <c r="F56" i="1"/>
  <c r="I55" i="1"/>
  <c r="I54" i="1"/>
  <c r="F54" i="1"/>
  <c r="I53" i="1"/>
  <c r="I51" i="1"/>
  <c r="F51" i="1"/>
  <c r="I50" i="1"/>
  <c r="F50" i="1"/>
  <c r="I49" i="1"/>
  <c r="I48" i="1"/>
  <c r="F48" i="1"/>
  <c r="I47" i="1"/>
  <c r="F47" i="1"/>
  <c r="I46" i="1"/>
  <c r="F46" i="1"/>
  <c r="I45" i="1"/>
  <c r="F45" i="1"/>
  <c r="I44" i="1"/>
  <c r="F44" i="1"/>
  <c r="I43" i="1"/>
  <c r="I42" i="1"/>
  <c r="F42" i="1"/>
  <c r="I41" i="1"/>
  <c r="F41" i="1"/>
  <c r="I39" i="1"/>
  <c r="I38" i="1"/>
  <c r="I37" i="1"/>
  <c r="F37" i="1"/>
  <c r="F36" i="1"/>
  <c r="I35" i="1"/>
  <c r="F35" i="1"/>
  <c r="I34" i="1"/>
  <c r="F34" i="1"/>
  <c r="I33" i="1"/>
  <c r="I32" i="1"/>
  <c r="I31" i="1"/>
  <c r="F31" i="1"/>
  <c r="I30" i="1"/>
  <c r="F30" i="1"/>
  <c r="I29" i="1"/>
  <c r="I28" i="1"/>
  <c r="F28" i="1"/>
  <c r="I27" i="1"/>
  <c r="F27" i="1"/>
  <c r="I26" i="1"/>
  <c r="F26" i="1"/>
  <c r="I24" i="1"/>
  <c r="F24" i="1"/>
  <c r="F25" i="1"/>
  <c r="I23" i="1"/>
  <c r="F23" i="1"/>
  <c r="I22" i="1"/>
  <c r="F22" i="1"/>
  <c r="I21" i="1"/>
  <c r="I19" i="1"/>
  <c r="F19" i="1"/>
  <c r="I18" i="1"/>
  <c r="F18" i="1"/>
  <c r="I17" i="1"/>
  <c r="F17" i="1"/>
  <c r="I16" i="1"/>
  <c r="F16" i="1"/>
  <c r="I15" i="1"/>
  <c r="F15" i="1"/>
  <c r="I14" i="1"/>
  <c r="I13" i="1"/>
  <c r="I12" i="1"/>
  <c r="F12" i="1"/>
  <c r="I11" i="1"/>
  <c r="I10" i="1"/>
  <c r="F10" i="1"/>
  <c r="F9" i="1"/>
  <c r="I8" i="1"/>
  <c r="I7" i="1"/>
  <c r="F7" i="1"/>
  <c r="I6" i="1"/>
  <c r="F6" i="1"/>
  <c r="I5" i="1"/>
  <c r="F5" i="1"/>
  <c r="I4" i="1"/>
</calcChain>
</file>

<file path=xl/sharedStrings.xml><?xml version="1.0" encoding="utf-8"?>
<sst xmlns="http://schemas.openxmlformats.org/spreadsheetml/2006/main" count="1938" uniqueCount="685">
  <si>
    <t>Community Status Book Report (Fall 2019)</t>
  </si>
  <si>
    <t>PRE-FIRM / POST-FIRM DIVIDING LINE</t>
  </si>
  <si>
    <t>CID</t>
  </si>
  <si>
    <t>Community Name</t>
  </si>
  <si>
    <t>County</t>
  </si>
  <si>
    <t>Unincorporated / Incorporated</t>
  </si>
  <si>
    <t>PDC</t>
  </si>
  <si>
    <t>Init FHBM Identified</t>
  </si>
  <si>
    <t>Init FIRM Identified</t>
  </si>
  <si>
    <t>Curr Eff Map Date</t>
  </si>
  <si>
    <t>Reg-Emer Date</t>
  </si>
  <si>
    <t>Freeboard (ft.)</t>
  </si>
  <si>
    <t>BARBOUR COUNTY*</t>
  </si>
  <si>
    <t>Barbour County*</t>
  </si>
  <si>
    <t>Unincorporated</t>
  </si>
  <si>
    <t>BELINGTON, TOWN OF</t>
  </si>
  <si>
    <t>Belington, Town Of</t>
  </si>
  <si>
    <t>Incorporated</t>
  </si>
  <si>
    <t>JUNIOR, TOWN OF</t>
  </si>
  <si>
    <t>Junior, Town Of</t>
  </si>
  <si>
    <t>PHILIPPI, CITY OF</t>
  </si>
  <si>
    <t>Philippi, City Of</t>
  </si>
  <si>
    <t>BERKELEY COUNTY *</t>
  </si>
  <si>
    <t>Berkeley County *</t>
  </si>
  <si>
    <t>MARTINSBURG, CITY OF</t>
  </si>
  <si>
    <t>Martinsburg, City Of</t>
  </si>
  <si>
    <t>BOONE COUNTY *</t>
  </si>
  <si>
    <t>Boone County *</t>
  </si>
  <si>
    <t>DANVILLE, TOWN OF</t>
  </si>
  <si>
    <t>Danville, Town Of</t>
  </si>
  <si>
    <t>MADISON, TOWN OF</t>
  </si>
  <si>
    <t>Madison, Town Of</t>
  </si>
  <si>
    <t>SYLVESTER, TOWN OF</t>
  </si>
  <si>
    <t>Sylvester, Town Of</t>
  </si>
  <si>
    <t>WHITESVILLE, TOWN OF</t>
  </si>
  <si>
    <t>Whitesville, Town Of</t>
  </si>
  <si>
    <t>BRAXTON COUNTY *</t>
  </si>
  <si>
    <t>Braxton County *</t>
  </si>
  <si>
    <t>BURNSVILLE, TOWN OF</t>
  </si>
  <si>
    <t>Burnsville, Town Of</t>
  </si>
  <si>
    <t>FLATWOODS, TOWN OF</t>
  </si>
  <si>
    <t>Flatwoods, Town Of</t>
  </si>
  <si>
    <t>GASSAWAY, TOWN OF</t>
  </si>
  <si>
    <t>Gassaway, Town Of</t>
  </si>
  <si>
    <t>SUTTON, TOWN OF</t>
  </si>
  <si>
    <t>Sutton, Town Of</t>
  </si>
  <si>
    <t>BROOKE COUNTY *</t>
  </si>
  <si>
    <t>Brooke County *</t>
  </si>
  <si>
    <t>BEECH BOTTOM, VILLAGE OF</t>
  </si>
  <si>
    <t>Beech Bottom, Village Of</t>
  </si>
  <si>
    <t>BETHANY, TOWN OF</t>
  </si>
  <si>
    <t>Bethany, Town Of</t>
  </si>
  <si>
    <t>FOLLANSBEE, CITY OF</t>
  </si>
  <si>
    <t>Follansbee, City Of</t>
  </si>
  <si>
    <t>WELLSBURG, CITY OF</t>
  </si>
  <si>
    <t>Wellsburg, City Of</t>
  </si>
  <si>
    <t>WEIRTON, CITY OF</t>
  </si>
  <si>
    <t>Weirton, City Of</t>
  </si>
  <si>
    <t>CABELL COUNTY*</t>
  </si>
  <si>
    <t>Cabell County*</t>
  </si>
  <si>
    <t>BARBOURSVILLE, VILLAGE OF</t>
  </si>
  <si>
    <t>Barboursville, Village Of</t>
  </si>
  <si>
    <t>MILTON, CITY OF</t>
  </si>
  <si>
    <t>Milton, City Of</t>
  </si>
  <si>
    <t>CALHOUN COUNTY *</t>
  </si>
  <si>
    <t>Calhoun County *</t>
  </si>
  <si>
    <t>GRANTSVILLE, TOWN OF</t>
  </si>
  <si>
    <t>Grantsville, Town Of</t>
  </si>
  <si>
    <t>CLAY COUNTY *</t>
  </si>
  <si>
    <t>Clay County *</t>
  </si>
  <si>
    <t>CLAY, TOWN OF</t>
  </si>
  <si>
    <t>Clay, Town Of</t>
  </si>
  <si>
    <t>DODDRIDGE COUNTY *</t>
  </si>
  <si>
    <t>Doddridge County *</t>
  </si>
  <si>
    <t>WEST UNION, TOWN OF</t>
  </si>
  <si>
    <t>West Union, Town Of</t>
  </si>
  <si>
    <t>FAYETTE COUNTY*</t>
  </si>
  <si>
    <t>Fayette County*</t>
  </si>
  <si>
    <t>ANSTED, TOWN OF</t>
  </si>
  <si>
    <t>Ansted, Town Of</t>
  </si>
  <si>
    <t>FAYETTEVILLE, TOWN OF</t>
  </si>
  <si>
    <t>Fayetteville, Town Of</t>
  </si>
  <si>
    <t>GAULEY BRIDGE, TOWN OF</t>
  </si>
  <si>
    <t>Gauley Bridge, Town Of</t>
  </si>
  <si>
    <t>MEADOW BRIDGE, TOWN OF</t>
  </si>
  <si>
    <t>Meadow Bridge, Town Of</t>
  </si>
  <si>
    <t>MOUNT HOPE, CITY OF</t>
  </si>
  <si>
    <t>Mount Hope, City Of</t>
  </si>
  <si>
    <t>OAK HILL, CITY OF</t>
  </si>
  <si>
    <t>Oak Hill, City Of</t>
  </si>
  <si>
    <t>PAX, TOWN OF</t>
  </si>
  <si>
    <t>Pax, Town Of</t>
  </si>
  <si>
    <t>SMITHERS, TOWN OF</t>
  </si>
  <si>
    <t>Smithers, Town Of</t>
  </si>
  <si>
    <t>GILMER COUNTY *</t>
  </si>
  <si>
    <t>Gilmer County *</t>
  </si>
  <si>
    <t>GLENVILLE, CITY OF</t>
  </si>
  <si>
    <t>Glenville, City Of</t>
  </si>
  <si>
    <t>SAND FORK, TOWN OF (Layopolis)</t>
  </si>
  <si>
    <t>Sand Fork, Town Of (Layopolis)</t>
  </si>
  <si>
    <t>GRANT COUNTY*</t>
  </si>
  <si>
    <t>Grant County*</t>
  </si>
  <si>
    <t>540240B</t>
  </si>
  <si>
    <t>BAYARD, TOWN OF</t>
  </si>
  <si>
    <t>Bayard, Town Of</t>
  </si>
  <si>
    <t>PETERSBURG, CITYOF</t>
  </si>
  <si>
    <t>Petersburg, Cityof</t>
  </si>
  <si>
    <t>GREENBRIER COUNTY*</t>
  </si>
  <si>
    <t>Greenbrier County*</t>
  </si>
  <si>
    <t>FALLING SPRINGS CORPORATION, CITY OF (Renick)</t>
  </si>
  <si>
    <t>Falling Springs Corporation, City Of (Renick)</t>
  </si>
  <si>
    <t>LEWISBURG, CITY OF</t>
  </si>
  <si>
    <t>Lewisburg, City Of</t>
  </si>
  <si>
    <t>QUINWOOD, TOWN OF</t>
  </si>
  <si>
    <t>Quinwood, Town Of</t>
  </si>
  <si>
    <t>RAINELLE, TOWN OF</t>
  </si>
  <si>
    <t>Rainelle, Town Of</t>
  </si>
  <si>
    <t>RONCEVERTE, CITY OF</t>
  </si>
  <si>
    <t>Ronceverte, City Of</t>
  </si>
  <si>
    <t>RUPERT, TOWN OF</t>
  </si>
  <si>
    <t>Rupert, Town Of</t>
  </si>
  <si>
    <t>WHITE SULPHUR SPRINGS, CITY OF</t>
  </si>
  <si>
    <t>White Sulphur Springs, City Of</t>
  </si>
  <si>
    <t>HAMPSHIRE COUNTY*</t>
  </si>
  <si>
    <t>Hampshire County*</t>
  </si>
  <si>
    <t>CAPON BRIDGE TOWN</t>
  </si>
  <si>
    <t>Capon Bridge Town</t>
  </si>
  <si>
    <t>ROMNEY, TOWN OF</t>
  </si>
  <si>
    <t>Romney, Town Of</t>
  </si>
  <si>
    <t>HANCOCK COUNTY *</t>
  </si>
  <si>
    <t>Hancock County *</t>
  </si>
  <si>
    <t>CHESTER, CITY OF</t>
  </si>
  <si>
    <t>Chester, City Of</t>
  </si>
  <si>
    <t>NEW CUMBERLAND, CITY OF</t>
  </si>
  <si>
    <t>New Cumberland, City Of</t>
  </si>
  <si>
    <t>HARDY COUNTY *</t>
  </si>
  <si>
    <t>Hardy County *</t>
  </si>
  <si>
    <t>MOOREFIELD, TOWN OF</t>
  </si>
  <si>
    <t>Moorefield, Town Of</t>
  </si>
  <si>
    <t>WARDENSVILLE, TOWN OF</t>
  </si>
  <si>
    <t>Wardensville, Town Of</t>
  </si>
  <si>
    <t>HARRISON COUNTY*</t>
  </si>
  <si>
    <t>Harrison County*</t>
  </si>
  <si>
    <t>ANMOORE, TOWN OF</t>
  </si>
  <si>
    <t>Anmoore, Town Of</t>
  </si>
  <si>
    <t>BRIDGEPORT, CITY OF</t>
  </si>
  <si>
    <t>Bridgeport, City Of</t>
  </si>
  <si>
    <t>CLARKSBURG, CITY OF</t>
  </si>
  <si>
    <t>Clarksburg, City Of</t>
  </si>
  <si>
    <t>LOST CREEK, TOWN OF</t>
  </si>
  <si>
    <t>Lost Creek, Town Of</t>
  </si>
  <si>
    <t>LUMBERPORT, TOWN OF</t>
  </si>
  <si>
    <t>Lumberport, Town Of</t>
  </si>
  <si>
    <t>NUTTER FORT, TOWN OF</t>
  </si>
  <si>
    <t>Nutter Fort, Town Of</t>
  </si>
  <si>
    <t>SALEM, CITY OF</t>
  </si>
  <si>
    <t>Salem, City Of</t>
  </si>
  <si>
    <t>SHINNSTON, CITY OF</t>
  </si>
  <si>
    <t>Shinnston, City Of</t>
  </si>
  <si>
    <t>STONEWOOD, CITY OF</t>
  </si>
  <si>
    <t>Stonewood, City Of</t>
  </si>
  <si>
    <t>WEST MILFORD, TOWN OF</t>
  </si>
  <si>
    <t>West Milford, Town Of</t>
  </si>
  <si>
    <t>JACKSON COUNTY *</t>
  </si>
  <si>
    <t>Jackson County *</t>
  </si>
  <si>
    <t>RAVENSWOOD, CITY OF</t>
  </si>
  <si>
    <t>Ravenswood, City Of</t>
  </si>
  <si>
    <t>RIPLEY, CITY OF</t>
  </si>
  <si>
    <t>Ripley, City Of</t>
  </si>
  <si>
    <t>JEFFERSON COUNTY *</t>
  </si>
  <si>
    <t>Jefferson County *</t>
  </si>
  <si>
    <t>BOLIVAR, TOWN OF</t>
  </si>
  <si>
    <t>Bolivar, Town Of</t>
  </si>
  <si>
    <t>CHARLES TOWN, CITY OF</t>
  </si>
  <si>
    <t>Charles Town, City Of</t>
  </si>
  <si>
    <t>HARPERS FERRY, TOWN OF</t>
  </si>
  <si>
    <t>Harpers Ferry, Town Of</t>
  </si>
  <si>
    <t>RANSON, CITY OF</t>
  </si>
  <si>
    <t>Ranson, City Of</t>
  </si>
  <si>
    <t>SHEPHERDSTOWN, TOWN OF</t>
  </si>
  <si>
    <t>Shepherdstown, Town Of</t>
  </si>
  <si>
    <t>KANAWHA COUNTY *</t>
  </si>
  <si>
    <t>Kanawha County *</t>
  </si>
  <si>
    <t>BELLE, TOWN OF</t>
  </si>
  <si>
    <t>Belle, Town Of</t>
  </si>
  <si>
    <t>CEDAR GROVE, TOWN OF</t>
  </si>
  <si>
    <t>Cedar Grove, Town Of</t>
  </si>
  <si>
    <t>CHARLESTON, CITY OF</t>
  </si>
  <si>
    <t>Charleston, City Of</t>
  </si>
  <si>
    <t>CHESAPEAKE, TOWN OF</t>
  </si>
  <si>
    <t>Chesapeake, Town Of</t>
  </si>
  <si>
    <t>CLENDENIN, TOWN OF</t>
  </si>
  <si>
    <t>Clendenin, Town Of</t>
  </si>
  <si>
    <t>DUNBAR, CITY OF</t>
  </si>
  <si>
    <t>Dunbar, City Of</t>
  </si>
  <si>
    <t>EAST BANK, TOWN OF</t>
  </si>
  <si>
    <t>East Bank, Town Of</t>
  </si>
  <si>
    <t>GLASGOW, TOWN OF</t>
  </si>
  <si>
    <t>Glasgow, Town Of</t>
  </si>
  <si>
    <t>HANDLEY, TOWN OF</t>
  </si>
  <si>
    <t>Handley, Town Of</t>
  </si>
  <si>
    <t>MARMET, TOWN OF</t>
  </si>
  <si>
    <t>Marmet, Town Of</t>
  </si>
  <si>
    <t>PRATT, TOWN OF</t>
  </si>
  <si>
    <t>Pratt, Town Of</t>
  </si>
  <si>
    <t>SOUTH CHARLESTON, CITY OF</t>
  </si>
  <si>
    <t>South Charleston, City Of</t>
  </si>
  <si>
    <t>ST. ALBANS, CITY OF</t>
  </si>
  <si>
    <t>St. Albans, City Of</t>
  </si>
  <si>
    <t>MONTGOMERY, CITY OF</t>
  </si>
  <si>
    <t>Montgomery, City Of</t>
  </si>
  <si>
    <t>LEWIS COUNTY*</t>
  </si>
  <si>
    <t>Lewis County*</t>
  </si>
  <si>
    <t>JANE LEW, TOWN OF</t>
  </si>
  <si>
    <t>Jane Lew, Town Of</t>
  </si>
  <si>
    <t>WESTON, CITY OF</t>
  </si>
  <si>
    <t>Weston, City Of</t>
  </si>
  <si>
    <t>LINCOLN COUNTY*</t>
  </si>
  <si>
    <t>Lincoln County*</t>
  </si>
  <si>
    <t>HAMLIN, TOWN OF</t>
  </si>
  <si>
    <t>Hamlin, Town Of</t>
  </si>
  <si>
    <t>WEST HAMLIN, TOWN OF</t>
  </si>
  <si>
    <t>West Hamlin, Town Of</t>
  </si>
  <si>
    <t>LOGAN COUNTY *</t>
  </si>
  <si>
    <t>Logan County *</t>
  </si>
  <si>
    <t>CHAPMANVILLE, TOWN OF</t>
  </si>
  <si>
    <t>Chapmanville, Town Of</t>
  </si>
  <si>
    <t>LOGAN, CITY OF</t>
  </si>
  <si>
    <t>Logan, City Of</t>
  </si>
  <si>
    <t>MAN, TOWN OF</t>
  </si>
  <si>
    <t>Man, Town Of</t>
  </si>
  <si>
    <t>MITCHELL HEIGHTS, TOWN OF</t>
  </si>
  <si>
    <t>Mitchell Heights, Town Of</t>
  </si>
  <si>
    <t>WEST LOGAN, TOWN OF</t>
  </si>
  <si>
    <t>West Logan, Town Of</t>
  </si>
  <si>
    <t>MARION COUNTY*</t>
  </si>
  <si>
    <t>Marion County*</t>
  </si>
  <si>
    <t>BARRACKVILLE, TOWN OF</t>
  </si>
  <si>
    <t>Barrackville, Town Of</t>
  </si>
  <si>
    <t>540099B</t>
  </si>
  <si>
    <t>FAIRMONT,CITY OF</t>
  </si>
  <si>
    <t>Fairmont,City Of</t>
  </si>
  <si>
    <t>FAIRVIEW, TOWN OF</t>
  </si>
  <si>
    <t>Fairview, Town Of</t>
  </si>
  <si>
    <t>FARMINGTON, TOWN OF</t>
  </si>
  <si>
    <t>Farmington, Town Of</t>
  </si>
  <si>
    <t>GRANT,  TOWN OF</t>
  </si>
  <si>
    <t>Grant,  Town Of</t>
  </si>
  <si>
    <t>MANNINGTON, CITY OF</t>
  </si>
  <si>
    <t>Mannington, City Of</t>
  </si>
  <si>
    <t>MONONGAH, TOWN OF</t>
  </si>
  <si>
    <t>Monongah, Town Of</t>
  </si>
  <si>
    <t>PLEASANT VALLEY, CITY OF</t>
  </si>
  <si>
    <t>Pleasant Valley, City Of</t>
  </si>
  <si>
    <t>RIVESVILLE, TOWN OF</t>
  </si>
  <si>
    <t>Rivesville, Town Of</t>
  </si>
  <si>
    <t>WORTHINGTON, TOWN OF</t>
  </si>
  <si>
    <t>Worthington, Town Of</t>
  </si>
  <si>
    <t>MARSHALL COUNTY *</t>
  </si>
  <si>
    <t>Marshall County *</t>
  </si>
  <si>
    <t>BENWOOD, CITY OF</t>
  </si>
  <si>
    <t>Benwood, City Of</t>
  </si>
  <si>
    <t>CAMERON, CITY OF</t>
  </si>
  <si>
    <t>Cameron, City Of</t>
  </si>
  <si>
    <t>GLEN DALE, CITY OF</t>
  </si>
  <si>
    <t>Glen Dale, City Of</t>
  </si>
  <si>
    <t>MCMECHEN, TOWN OF</t>
  </si>
  <si>
    <t>Mcmechen, Town Of</t>
  </si>
  <si>
    <t>MOUNDSVILLE, CITY OF</t>
  </si>
  <si>
    <t>Moundsville, City Of</t>
  </si>
  <si>
    <t>MASON COUNTY *</t>
  </si>
  <si>
    <t>Mason County *</t>
  </si>
  <si>
    <t>HARTFORD, TOWN OF</t>
  </si>
  <si>
    <t>Hartford, Town Of</t>
  </si>
  <si>
    <t>HENDERSON, TOWN OF</t>
  </si>
  <si>
    <t>Henderson, Town Of</t>
  </si>
  <si>
    <t>LEON, TOWN OF</t>
  </si>
  <si>
    <t>Leon, Town Of</t>
  </si>
  <si>
    <t>MASON, TOWN OF</t>
  </si>
  <si>
    <t>Mason, Town Of</t>
  </si>
  <si>
    <t>NEW HAVEN, TOWN OF</t>
  </si>
  <si>
    <t>New Haven, Town Of</t>
  </si>
  <si>
    <t>POINT PLEASANT, CITY OF</t>
  </si>
  <si>
    <t>Point Pleasant, City Of</t>
  </si>
  <si>
    <t>MCDOWELL COUNTY *</t>
  </si>
  <si>
    <t>Mcdowell County *</t>
  </si>
  <si>
    <t>ANAWALT, TOWN OF</t>
  </si>
  <si>
    <t>Anawalt, Town Of</t>
  </si>
  <si>
    <t>BRADSHAW, TOWN OF</t>
  </si>
  <si>
    <t>Bradshaw, Town Of</t>
  </si>
  <si>
    <t>DAVY, TOWN OF</t>
  </si>
  <si>
    <t>Davy, Town Of</t>
  </si>
  <si>
    <t>GARY, CITY OF</t>
  </si>
  <si>
    <t>Gary, City Of</t>
  </si>
  <si>
    <t>IAEGER, TOWN OF</t>
  </si>
  <si>
    <t>Iaeger, Town Of</t>
  </si>
  <si>
    <t>KEYSTONE, TOWN OF</t>
  </si>
  <si>
    <t>Keystone, Town Of</t>
  </si>
  <si>
    <t>KIMBALL, TOWN OF</t>
  </si>
  <si>
    <t>Kimball, Town Of</t>
  </si>
  <si>
    <t>NORTHFORK, TOWN OF</t>
  </si>
  <si>
    <t>Northfork, Town Of</t>
  </si>
  <si>
    <t>WAR, TOWN OF</t>
  </si>
  <si>
    <t>War, Town Of</t>
  </si>
  <si>
    <t>WELCH, CITY OF</t>
  </si>
  <si>
    <t>Welch, City Of</t>
  </si>
  <si>
    <t>MERCER COUNTY*</t>
  </si>
  <si>
    <t>Mercer County*</t>
  </si>
  <si>
    <t>ATHENS, TOWN OF</t>
  </si>
  <si>
    <t>Athens, Town of</t>
  </si>
  <si>
    <t>BLUEFIELD, CITY OF</t>
  </si>
  <si>
    <t>Bluefield, City Of</t>
  </si>
  <si>
    <t>BRAMWELL, TOWN OF</t>
  </si>
  <si>
    <t>Bramwell, Town Of</t>
  </si>
  <si>
    <t>MATOAKA, TOWN OF</t>
  </si>
  <si>
    <t>Matoaka, Town Of</t>
  </si>
  <si>
    <t>OAKVALE, TOWN OF</t>
  </si>
  <si>
    <t>Oakvale, Town Of</t>
  </si>
  <si>
    <t>PRINCETON, CITY OF</t>
  </si>
  <si>
    <t>Princeton, City Of</t>
  </si>
  <si>
    <t>MINERAL COUNTY *</t>
  </si>
  <si>
    <t>Mineral County *</t>
  </si>
  <si>
    <t>KEYSER, CITY OF</t>
  </si>
  <si>
    <t>Keyser, City Of</t>
  </si>
  <si>
    <t>PIEDMONT, CITY OF</t>
  </si>
  <si>
    <t>Piedmont, City Of</t>
  </si>
  <si>
    <t>RIDGELEY, TOWN OF</t>
  </si>
  <si>
    <t>Ridgeley, Town Of</t>
  </si>
  <si>
    <t>MINGO COUNTY *</t>
  </si>
  <si>
    <t>Mingo County *</t>
  </si>
  <si>
    <t>DELBARTON, TOWN OF</t>
  </si>
  <si>
    <t>Delbarton, Town Of</t>
  </si>
  <si>
    <t>GILBERT, TOWN OF</t>
  </si>
  <si>
    <t>Gilbert, Town Of</t>
  </si>
  <si>
    <t>540136B</t>
  </si>
  <si>
    <t>KERMIT, TOWN OF</t>
  </si>
  <si>
    <t>Kermit, Town Of</t>
  </si>
  <si>
    <t>545538B</t>
  </si>
  <si>
    <t>MATEWAN, TOWN OF</t>
  </si>
  <si>
    <t>Matewan, Town Of</t>
  </si>
  <si>
    <t>540138B</t>
  </si>
  <si>
    <t>WILLIAMSON, CITY OF</t>
  </si>
  <si>
    <t>Williamson, City Of</t>
  </si>
  <si>
    <t>MONONGALIA COUNTY *</t>
  </si>
  <si>
    <t>Monongalia County *</t>
  </si>
  <si>
    <t>BLACKSVILLE, CITY OF</t>
  </si>
  <si>
    <t>Blacksville, City Of</t>
  </si>
  <si>
    <t>GRANVILLE, TOWN OF</t>
  </si>
  <si>
    <t>Granville, Town Of</t>
  </si>
  <si>
    <t>MORGANTOWN, CITY OF</t>
  </si>
  <si>
    <t>Morgantown, City Of</t>
  </si>
  <si>
    <t>STAR CITY, TOWN OF</t>
  </si>
  <si>
    <t>Star City, Town Of</t>
  </si>
  <si>
    <t>WESTOVER, CITY OF</t>
  </si>
  <si>
    <t>Westover, City Of</t>
  </si>
  <si>
    <t>MONROE COUNTY *</t>
  </si>
  <si>
    <t>Monroe County *</t>
  </si>
  <si>
    <t>PETERSTOWN, TOWN OF</t>
  </si>
  <si>
    <t>Peterstown, Town Of</t>
  </si>
  <si>
    <t>UNION, TOWN OF</t>
  </si>
  <si>
    <t>Union, Town Of</t>
  </si>
  <si>
    <t>ALDERSON, TOWN OF</t>
  </si>
  <si>
    <t>Alderson, Town Of</t>
  </si>
  <si>
    <t>MORGAN COUNTY*</t>
  </si>
  <si>
    <t>Morgan County*</t>
  </si>
  <si>
    <t>BATH, TOWN OF (Berkeley Springs)</t>
  </si>
  <si>
    <t>Bath, Town Of (Berkeley Springs)</t>
  </si>
  <si>
    <t>PAW PAW, TOWN OF</t>
  </si>
  <si>
    <t>Paw Paw, Town Of</t>
  </si>
  <si>
    <t>NICHOLAS COUNTY*</t>
  </si>
  <si>
    <t>Nicholas County*</t>
  </si>
  <si>
    <t>RICHWOOD, CITY OF</t>
  </si>
  <si>
    <t>Richwood, City Of</t>
  </si>
  <si>
    <t>SUMMERSVILLE, CITY OF</t>
  </si>
  <si>
    <t>Summersville, City Of</t>
  </si>
  <si>
    <t>OHIO COUNTY *</t>
  </si>
  <si>
    <t>Ohio County *</t>
  </si>
  <si>
    <t>BETHLEHEM, VILLAGE OF</t>
  </si>
  <si>
    <t>Bethlehem, Village Of</t>
  </si>
  <si>
    <t xml:space="preserve">CLEARVIEW, VILLAGE OF </t>
  </si>
  <si>
    <t xml:space="preserve">Clearview, Village Of </t>
  </si>
  <si>
    <t>TRIADELPHIA, TOWN OF</t>
  </si>
  <si>
    <t>Triadelphia, Town Of</t>
  </si>
  <si>
    <t>VALLEY GROVE, TOWN OF</t>
  </si>
  <si>
    <t>Valley Grove, Town Of</t>
  </si>
  <si>
    <t>WEST LIBERTY, TOWN OF</t>
  </si>
  <si>
    <t>West Liberty, Town Of</t>
  </si>
  <si>
    <t>WHEELING, CITY OF</t>
  </si>
  <si>
    <t>Wheeling, City Of</t>
  </si>
  <si>
    <t>PENDLETON COUNTY*</t>
  </si>
  <si>
    <t>Pendleton County*</t>
  </si>
  <si>
    <t>FRANKLIN, TOWN OF</t>
  </si>
  <si>
    <t>Franklin, Town Of</t>
  </si>
  <si>
    <t>PLEASANTS COUNTY *</t>
  </si>
  <si>
    <t>Pleasants County *</t>
  </si>
  <si>
    <t>BELMONT, CITY OF</t>
  </si>
  <si>
    <t>Belmont, City Of</t>
  </si>
  <si>
    <t>ST. MARY'S, CITY OF</t>
  </si>
  <si>
    <t>St. Mary'S, City Of</t>
  </si>
  <si>
    <t>POCAHONTAS COUNTY *</t>
  </si>
  <si>
    <t>Pocahontas County *</t>
  </si>
  <si>
    <t>DURBIN, TOWN OF</t>
  </si>
  <si>
    <t>Durbin, Town Of</t>
  </si>
  <si>
    <t>MARLINTON, TOWN OF</t>
  </si>
  <si>
    <t>Marlinton, Town Of</t>
  </si>
  <si>
    <t>PRESTON COUNTY*</t>
  </si>
  <si>
    <t>Preston County*</t>
  </si>
  <si>
    <t>ALBRIGHT,TOWN OF</t>
  </si>
  <si>
    <t>Albright,Town Of</t>
  </si>
  <si>
    <t>BRUCETON MILLS, TOWN OF</t>
  </si>
  <si>
    <t>Bruceton Mills, Town Of</t>
  </si>
  <si>
    <t>KINGWOOD, CITY OF</t>
  </si>
  <si>
    <t>Kingwood, City Of</t>
  </si>
  <si>
    <t>MASONTOWN, TOWN OF</t>
  </si>
  <si>
    <t>Masontown, Town Of</t>
  </si>
  <si>
    <t>NEWBURG,TOWN OF</t>
  </si>
  <si>
    <t>Newburg,Town Of</t>
  </si>
  <si>
    <t>REEDSVILLE, TOWN OF</t>
  </si>
  <si>
    <t>Reedsville, Town Of</t>
  </si>
  <si>
    <t>ROWLESBURG, TOWN OF</t>
  </si>
  <si>
    <t>Rowlesburg, Town Of</t>
  </si>
  <si>
    <t>TERRA ALTA, TOWN OF</t>
  </si>
  <si>
    <t>Terra Alta, Town Of</t>
  </si>
  <si>
    <t>TUNNELTON, TOWN OF</t>
  </si>
  <si>
    <t>Tunnelton, Town Of</t>
  </si>
  <si>
    <t>PUTNAM COUNTY*</t>
  </si>
  <si>
    <t>Putnam County*</t>
  </si>
  <si>
    <t>BANCROFT, TOWN OF</t>
  </si>
  <si>
    <t>Bancroft, Town Of</t>
  </si>
  <si>
    <t>BUFFALO, TOWN OF</t>
  </si>
  <si>
    <t>Buffalo, Town Of</t>
  </si>
  <si>
    <t>ELEANOR, TOWN OF</t>
  </si>
  <si>
    <t>Eleanor, Town Of</t>
  </si>
  <si>
    <t>HURRICANE, CITY OF</t>
  </si>
  <si>
    <t>Hurricane, City Of</t>
  </si>
  <si>
    <t>POCA, TOWN OF</t>
  </si>
  <si>
    <t>Poca, Town Of</t>
  </si>
  <si>
    <t>WINFIELD, TOWN OF</t>
  </si>
  <si>
    <t>Winfield, Town Of</t>
  </si>
  <si>
    <t>NITRO, CITY OF</t>
  </si>
  <si>
    <t>Nitro, City Of</t>
  </si>
  <si>
    <t>RALEIGH COUNTY *</t>
  </si>
  <si>
    <t>Raleigh County *</t>
  </si>
  <si>
    <t>BECKLEY, CITY OF</t>
  </si>
  <si>
    <t>Beckley, City Of</t>
  </si>
  <si>
    <t>LESTER, TOWN OF</t>
  </si>
  <si>
    <t>Lester, Town Of</t>
  </si>
  <si>
    <t>MABSCOTT, TOWN OF</t>
  </si>
  <si>
    <t>Mabscott, Town Of</t>
  </si>
  <si>
    <t>RHODELL, TOWN OF</t>
  </si>
  <si>
    <t>Rhodell, Town Of</t>
  </si>
  <si>
    <t>SOPHIA, TOWN OF</t>
  </si>
  <si>
    <t>Sophia, Town Of</t>
  </si>
  <si>
    <t>RANDOLPH COUNTY *</t>
  </si>
  <si>
    <t>Randolph County *</t>
  </si>
  <si>
    <t>BEVERLY, TOWN OF</t>
  </si>
  <si>
    <t>Beverly, Town Of</t>
  </si>
  <si>
    <t>ELKINS, CITY OF</t>
  </si>
  <si>
    <t>Elkins, City Of</t>
  </si>
  <si>
    <t>HARMAN, TOWN OF</t>
  </si>
  <si>
    <t>Harman, Town Of</t>
  </si>
  <si>
    <t>HUTTONSVILLE, TOWN OF</t>
  </si>
  <si>
    <t>Huttonsville, Town Of</t>
  </si>
  <si>
    <t>MILL CREEK, TOWN OF</t>
  </si>
  <si>
    <t>Mill Creek, Town Of</t>
  </si>
  <si>
    <t>MONTROSE, TOWN OF</t>
  </si>
  <si>
    <t>Montrose, Town Of</t>
  </si>
  <si>
    <t>WOMELSDORF (COALTON), TOWN OF</t>
  </si>
  <si>
    <t>Womelsdorf (Coalton), Town Of</t>
  </si>
  <si>
    <t>RITCHIE COUNTY *</t>
  </si>
  <si>
    <t>Ritchie County *</t>
  </si>
  <si>
    <t>AUBURN, TOWN OF</t>
  </si>
  <si>
    <t>Auburn, Town Of</t>
  </si>
  <si>
    <t>CAIRO, TOWN OF</t>
  </si>
  <si>
    <t>Cairo, Town Of</t>
  </si>
  <si>
    <t>ELLENBORO, TOWN OF</t>
  </si>
  <si>
    <t>Ellenboro, Town Of</t>
  </si>
  <si>
    <t>HARRISVILLE, TOWN OF</t>
  </si>
  <si>
    <t>Harrisville, Town Of</t>
  </si>
  <si>
    <t>PENNSBORO, CITY OF</t>
  </si>
  <si>
    <t>Pennsboro, City Of</t>
  </si>
  <si>
    <t>PULLMAN, TOWN OF</t>
  </si>
  <si>
    <t>Pullman, Town Of</t>
  </si>
  <si>
    <t>ROANE COUNTY *</t>
  </si>
  <si>
    <t>Roane County *</t>
  </si>
  <si>
    <t>REEDY, TOWN OF</t>
  </si>
  <si>
    <t>Reedy, Town Of</t>
  </si>
  <si>
    <t>SPENCER, CITY OF</t>
  </si>
  <si>
    <t>Spencer, City Of</t>
  </si>
  <si>
    <t>SUMMERS COUNTY *</t>
  </si>
  <si>
    <t>Summers County *</t>
  </si>
  <si>
    <t>HINTON, CITY OF</t>
  </si>
  <si>
    <t>Hinton, City Of</t>
  </si>
  <si>
    <t>TAYLOR COUNTY*</t>
  </si>
  <si>
    <t>Taylor County*</t>
  </si>
  <si>
    <t>FLEMINGTON, TOWN OF</t>
  </si>
  <si>
    <t>Flemington, Town Of</t>
  </si>
  <si>
    <t>GRAFTON, CITY OF</t>
  </si>
  <si>
    <t>Grafton, City Of</t>
  </si>
  <si>
    <t>TUCKER COUNTY*</t>
  </si>
  <si>
    <t>Tucker County*</t>
  </si>
  <si>
    <t>DAVIS, TOWN OF</t>
  </si>
  <si>
    <t>Davis, Town Of</t>
  </si>
  <si>
    <t>HAMBLETON, TOWN OF</t>
  </si>
  <si>
    <t>Hambleton, Town Of</t>
  </si>
  <si>
    <t>HENDRICKS,TOWN OF</t>
  </si>
  <si>
    <t>Hendricks,Town Of</t>
  </si>
  <si>
    <t>PARSONS, CITY OF</t>
  </si>
  <si>
    <t>Parsons, City Of</t>
  </si>
  <si>
    <t>THOMAS, CITY OF</t>
  </si>
  <si>
    <t>Thomas, City Of</t>
  </si>
  <si>
    <t>TYLER COUNTY *</t>
  </si>
  <si>
    <t>Tyler County *</t>
  </si>
  <si>
    <t>FRIENDLY, TOWN OF</t>
  </si>
  <si>
    <t>Friendly, Town Of</t>
  </si>
  <si>
    <t>MIDDLEBOURNE, TOWN OF</t>
  </si>
  <si>
    <t>Middlebourne, Town Of</t>
  </si>
  <si>
    <t>SISTERSVILLE, CITY OF</t>
  </si>
  <si>
    <t>Sistersville, City Of</t>
  </si>
  <si>
    <t>UPSHUR COUNTY*</t>
  </si>
  <si>
    <t>Upshur County*</t>
  </si>
  <si>
    <t>BUCKHANNON, CITY OF</t>
  </si>
  <si>
    <t>Buckhannon, City Of</t>
  </si>
  <si>
    <t>WAYNE COUNTY*</t>
  </si>
  <si>
    <t>Wayne County*</t>
  </si>
  <si>
    <t>CEREDO, TOWN OF</t>
  </si>
  <si>
    <t>Ceredo, Town Of</t>
  </si>
  <si>
    <t>FORT GAY, TOWN OF</t>
  </si>
  <si>
    <t>Fort Gay, Town Of</t>
  </si>
  <si>
    <t>KENOVA, CITY OF</t>
  </si>
  <si>
    <t>Kenova, City Of</t>
  </si>
  <si>
    <t>WAYNE, TOWN OF</t>
  </si>
  <si>
    <t>Wayne, Town Of</t>
  </si>
  <si>
    <t>HUNTINGTON, CITY OF</t>
  </si>
  <si>
    <t>Huntington, City Of</t>
  </si>
  <si>
    <t>WEBSTER COUNTY *</t>
  </si>
  <si>
    <t>Webster County *</t>
  </si>
  <si>
    <t>CAMDEN-ON-GAULEY, TOWN OF</t>
  </si>
  <si>
    <t>Camden-On-Gauley, Town Of</t>
  </si>
  <si>
    <t>COWEN, TOWN OF</t>
  </si>
  <si>
    <t>Cowen, Town Of</t>
  </si>
  <si>
    <t>WETZEL COUNTY *</t>
  </si>
  <si>
    <t>Wetzel County *</t>
  </si>
  <si>
    <t>HUNDRED, TOWN OF</t>
  </si>
  <si>
    <t>Hundred, Town Of</t>
  </si>
  <si>
    <t>NEW MARTINSVILLE, CITY OF</t>
  </si>
  <si>
    <t>New Martinsville, City Of</t>
  </si>
  <si>
    <t>PINE GROVE, TOWN OF</t>
  </si>
  <si>
    <t>Pine Grove, Town Of</t>
  </si>
  <si>
    <t>SMITHFIELD, TOWN OF</t>
  </si>
  <si>
    <t>Smithfield, Town Of</t>
  </si>
  <si>
    <t>PADEN CITY, CITY OF</t>
  </si>
  <si>
    <t>Paden City, City Of</t>
  </si>
  <si>
    <t>WIRT COUNTY*</t>
  </si>
  <si>
    <t>Wirt County*</t>
  </si>
  <si>
    <t>ELIZABETH, TOWN OF</t>
  </si>
  <si>
    <t>Elizabeth, Town Of</t>
  </si>
  <si>
    <t>WOOD COUNTY *</t>
  </si>
  <si>
    <t>Wood County *</t>
  </si>
  <si>
    <t>PARKERSBURG, CITY OF</t>
  </si>
  <si>
    <t>Parkersburg, City Of</t>
  </si>
  <si>
    <t>VIENNA, CITY OF</t>
  </si>
  <si>
    <t>Vienna, City Of</t>
  </si>
  <si>
    <t>WILLIAMSTOWN, CITY OF</t>
  </si>
  <si>
    <t>Williamstown, City Of</t>
  </si>
  <si>
    <t>WYOMING COUNTY *</t>
  </si>
  <si>
    <t>Wyoming County *</t>
  </si>
  <si>
    <t>MULLENS, CITY OF</t>
  </si>
  <si>
    <t>Mullens, City Of</t>
  </si>
  <si>
    <t>OCEANA, TOWN OF</t>
  </si>
  <si>
    <t>Oceana, Town Of</t>
  </si>
  <si>
    <t>PINEVILLE, CITY OF</t>
  </si>
  <si>
    <t>Pineville, City Of</t>
  </si>
  <si>
    <t>PRE-FIRM / POST-FIRM DIVIDING LINE DATE</t>
  </si>
  <si>
    <t>Countywide Flood Study</t>
  </si>
  <si>
    <t>Planned Flood Study</t>
  </si>
  <si>
    <t>Planned Flood Study (P)</t>
  </si>
  <si>
    <t>Barbour County</t>
  </si>
  <si>
    <t>Berkeley County</t>
  </si>
  <si>
    <t>Boone County</t>
  </si>
  <si>
    <t>Braxton County</t>
  </si>
  <si>
    <t>Brooke County</t>
  </si>
  <si>
    <t>Cabell County</t>
  </si>
  <si>
    <t>Calhoun County</t>
  </si>
  <si>
    <t xml:space="preserve">Clay County </t>
  </si>
  <si>
    <t>Doddridge County</t>
  </si>
  <si>
    <t>Fayette County</t>
  </si>
  <si>
    <t>Gilmer County</t>
  </si>
  <si>
    <t>Grant County</t>
  </si>
  <si>
    <t>Greenbrier County</t>
  </si>
  <si>
    <t>Hampshire County</t>
  </si>
  <si>
    <t>Hancock County</t>
  </si>
  <si>
    <t>Hardy County</t>
  </si>
  <si>
    <t>Harrison County</t>
  </si>
  <si>
    <t>Jackson County</t>
  </si>
  <si>
    <t>Jefferson County</t>
  </si>
  <si>
    <t>Kanawha County</t>
  </si>
  <si>
    <t>Lewis County</t>
  </si>
  <si>
    <t>Lincoln County</t>
  </si>
  <si>
    <t>Logan County</t>
  </si>
  <si>
    <t>Marion County</t>
  </si>
  <si>
    <t>Marshall County</t>
  </si>
  <si>
    <t>Mason County</t>
  </si>
  <si>
    <t>McDowell County</t>
  </si>
  <si>
    <t>Mercer County</t>
  </si>
  <si>
    <t>Mineral County</t>
  </si>
  <si>
    <t>Mingo County</t>
  </si>
  <si>
    <t>Monongalia County</t>
  </si>
  <si>
    <t>Monroe County</t>
  </si>
  <si>
    <t>Morgan County</t>
  </si>
  <si>
    <t>Nicholas County</t>
  </si>
  <si>
    <t>Ohio County</t>
  </si>
  <si>
    <t>Pendleton County</t>
  </si>
  <si>
    <t>Pleasants County</t>
  </si>
  <si>
    <t>Pocahontas County</t>
  </si>
  <si>
    <t>Preston County</t>
  </si>
  <si>
    <t>Putnam County</t>
  </si>
  <si>
    <t>Raleigh County</t>
  </si>
  <si>
    <t>Randolph County</t>
  </si>
  <si>
    <t>Ritchie County</t>
  </si>
  <si>
    <t>Roane County</t>
  </si>
  <si>
    <t>Summers County</t>
  </si>
  <si>
    <t>Taylor County</t>
  </si>
  <si>
    <t>Tucker County</t>
  </si>
  <si>
    <t>Tyler County</t>
  </si>
  <si>
    <t>Upshur County</t>
  </si>
  <si>
    <t>Wayne County</t>
  </si>
  <si>
    <t>Webster County</t>
  </si>
  <si>
    <t>Wetzel County</t>
  </si>
  <si>
    <t>Wirt County</t>
  </si>
  <si>
    <t>Wood County</t>
  </si>
  <si>
    <t>Wyoming County</t>
  </si>
  <si>
    <t>Countwide Flood Study</t>
  </si>
  <si>
    <t>2016 Flood Study</t>
  </si>
  <si>
    <t>2016 Flood Study (P)</t>
  </si>
  <si>
    <r>
      <t>2016 Flood Study (</t>
    </r>
    <r>
      <rPr>
        <b/>
        <sz val="11"/>
        <color theme="1"/>
        <rFont val="Calibri"/>
        <family val="2"/>
        <scheme val="minor"/>
      </rPr>
      <t>P</t>
    </r>
    <r>
      <rPr>
        <sz val="11"/>
        <color theme="1"/>
        <rFont val="Calibri"/>
        <family val="2"/>
        <scheme val="minor"/>
      </rPr>
      <t>artial community coverage)</t>
    </r>
  </si>
  <si>
    <t>#</t>
  </si>
  <si>
    <t>Total Communities (Active and Planned Studies - 33%)</t>
  </si>
  <si>
    <t>total active studies</t>
  </si>
  <si>
    <t>total planned studies</t>
  </si>
  <si>
    <t>SPLIT COMMUNITIES</t>
  </si>
  <si>
    <t>MARSHALL COUNTY &amp; OHIO COUNTY</t>
  </si>
  <si>
    <t>10 &amp; 10</t>
  </si>
  <si>
    <t>WETZEL COUNTY &amp; TYLER COUNTY</t>
  </si>
  <si>
    <t>5 &amp; 5</t>
  </si>
  <si>
    <t>GREENBRIER COUNTY &amp; MONROE COUNTY</t>
  </si>
  <si>
    <t>4 &amp; 1</t>
  </si>
  <si>
    <t>CABELL COUNTY &amp; WAYNE COUNTY</t>
  </si>
  <si>
    <t>2 &amp; 2</t>
  </si>
  <si>
    <t>BROOKE COUNTY &amp; HANCOCK COUNTY</t>
  </si>
  <si>
    <t>11 &amp; 11</t>
  </si>
  <si>
    <t>KANAWHA COUNTY &amp; PUTNAM COUNTY</t>
  </si>
  <si>
    <t>3 &amp; 3</t>
  </si>
  <si>
    <t>KANAWHA COUNTY &amp; FAYETTE COUNTY</t>
  </si>
  <si>
    <t>3 &amp; 4</t>
  </si>
  <si>
    <t>Counties</t>
  </si>
  <si>
    <t>City</t>
  </si>
  <si>
    <t>Regions</t>
  </si>
  <si>
    <t>ALDERSON, TOWN OF (SPLIT)</t>
  </si>
  <si>
    <t>MONTGOMERY, CITY OF (SPLIT)</t>
  </si>
  <si>
    <t>Countywide Flood Study (S)</t>
  </si>
  <si>
    <t>SMITHERS, TOWN OF (SPLIT)</t>
  </si>
  <si>
    <t xml:space="preserve">RHODELL, TOWN OF </t>
  </si>
  <si>
    <t>MATOAKA, TOWN OF (Dissolved)</t>
  </si>
  <si>
    <t>Flood Study Status</t>
  </si>
  <si>
    <r>
      <t>Planned Flood Study (</t>
    </r>
    <r>
      <rPr>
        <b/>
        <sz val="11"/>
        <color theme="1"/>
        <rFont val="Calibri"/>
        <family val="2"/>
        <scheme val="minor"/>
      </rPr>
      <t>P</t>
    </r>
    <r>
      <rPr>
        <sz val="11"/>
        <color theme="1"/>
        <rFont val="Calibri"/>
        <family val="2"/>
        <scheme val="minor"/>
      </rPr>
      <t>artial community coverage)</t>
    </r>
  </si>
  <si>
    <t>Community Type</t>
  </si>
  <si>
    <t>2 sq. mile</t>
  </si>
  <si>
    <t>Unmapped Area Drainage Limit</t>
  </si>
  <si>
    <t>1 sq. mile</t>
  </si>
  <si>
    <t>FEMA Active and Planned Flood Studies</t>
  </si>
  <si>
    <t>All the new watershed-based mapping activities will study any unmapped areas that drain more than 1 square mile, which is a change from the current 2 square mile watershed drainage threshold.  This will result in newly mapped A Zones in the SFHA for certain communities (e.g. McDowell, Wyoming).</t>
  </si>
  <si>
    <r>
      <t xml:space="preserve">Pre-FIRM Building: </t>
    </r>
    <r>
      <rPr>
        <i/>
        <sz val="11"/>
        <color theme="1"/>
        <rFont val="Calibri"/>
        <family val="2"/>
        <scheme val="minor"/>
      </rPr>
      <t>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r>
  </si>
  <si>
    <r>
      <rPr>
        <b/>
        <i/>
        <sz val="11"/>
        <color theme="1"/>
        <rFont val="Calibri"/>
        <family val="2"/>
        <scheme val="minor"/>
      </rPr>
      <t>Post-FIRM Building:</t>
    </r>
    <r>
      <rPr>
        <i/>
        <sz val="11"/>
        <color theme="1"/>
        <rFont val="Calibri"/>
        <family val="2"/>
        <scheme val="minor"/>
      </rPr>
      <t xml:space="preserve">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r>
  </si>
  <si>
    <t>Mingo County:  Matewan</t>
  </si>
  <si>
    <t>Marshall County:  Marshall County Unincorporated, Glen Dale, Moundsville,</t>
  </si>
  <si>
    <t>Logan County:   Chapmanville, Logan Incorporated, Logan County Unincorporated, Man, Mitchel Heights, West Logan</t>
  </si>
  <si>
    <t>DEFINITIONS</t>
  </si>
  <si>
    <t>Table Note:  Red Highlighted Text:  10 Communities with Initial FIRM effective dates before December 31, 1974</t>
  </si>
  <si>
    <t>Page 3.25</t>
  </si>
  <si>
    <t>Hazus Foundation Types</t>
  </si>
  <si>
    <t>https://www.hsdl.org/?view&amp;did=480580</t>
  </si>
  <si>
    <t>https://www.hsdl.org/?abstract&amp;did=480580</t>
  </si>
  <si>
    <t>Source Publication: Multi-hazard Loss Estimation Methodology: Flood Model HAZUS-MH MR3 Technical</t>
  </si>
  <si>
    <t>Post-FIRM Initial Effective Date, Freeboard, Active/Planned Flood 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</si>
</sst>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0"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b/>
      <sz val="9"/>
      <name val="Arial"/>
      <family val="2"/>
    </font>
    <font>
      <i/>
      <sz val="11"/>
      <color theme="1"/>
      <name val="Calibri"/>
      <family val="2"/>
      <scheme val="minor"/>
    </font>
    <font>
      <sz val="11"/>
      <color rgb="FFEA04DA"/>
      <name val="Calibri"/>
      <family val="2"/>
      <scheme val="minor"/>
    </font>
    <font>
      <b/>
      <i/>
      <sz val="11"/>
      <color theme="1"/>
      <name val="Calibri"/>
      <family val="2"/>
      <scheme val="minor"/>
    </font>
    <font>
      <u/>
      <sz val="11"/>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66">
    <xf numFmtId="0" fontId="0" fillId="0" borderId="0" xfId="0"/>
    <xf numFmtId="0" fontId="0" fillId="0" borderId="0" xfId="0" applyAlignment="1">
      <alignment horizontal="left"/>
    </xf>
    <xf numFmtId="0" fontId="0" fillId="0" borderId="0" xfId="0" applyAlignment="1">
      <alignment horizontal="center"/>
    </xf>
    <xf numFmtId="0" fontId="1" fillId="0" borderId="0" xfId="0" applyFont="1" applyAlignment="1">
      <alignment horizontal="left"/>
    </xf>
    <xf numFmtId="164" fontId="1" fillId="0" borderId="0" xfId="0" applyNumberFormat="1" applyFont="1" applyAlignment="1">
      <alignment horizontal="left"/>
    </xf>
    <xf numFmtId="0" fontId="0" fillId="0" borderId="0" xfId="0" applyAlignment="1">
      <alignment horizontal="center" vertical="center"/>
    </xf>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64" fontId="2" fillId="2" borderId="1" xfId="0" applyNumberFormat="1" applyFont="1" applyFill="1" applyBorder="1" applyAlignment="1">
      <alignment horizontal="center" wrapText="1"/>
    </xf>
    <xf numFmtId="0" fontId="2" fillId="4" borderId="1" xfId="0" applyFont="1" applyFill="1" applyBorder="1" applyAlignment="1">
      <alignment horizontal="center"/>
    </xf>
    <xf numFmtId="0" fontId="2" fillId="4" borderId="1" xfId="0" applyFont="1" applyFill="1" applyBorder="1"/>
    <xf numFmtId="14" fontId="2" fillId="4" borderId="1" xfId="0" applyNumberFormat="1" applyFont="1" applyFill="1" applyBorder="1" applyAlignment="1">
      <alignment horizontal="left"/>
    </xf>
    <xf numFmtId="164" fontId="2" fillId="4" borderId="1" xfId="0" applyNumberFormat="1" applyFont="1" applyFill="1" applyBorder="1" applyAlignment="1">
      <alignment horizontal="left"/>
    </xf>
    <xf numFmtId="0" fontId="2" fillId="4" borderId="1" xfId="0" applyFont="1" applyFill="1" applyBorder="1" applyAlignment="1">
      <alignment horizontal="left"/>
    </xf>
    <xf numFmtId="0" fontId="2" fillId="4" borderId="1" xfId="0" applyFont="1" applyFill="1" applyBorder="1" applyAlignment="1">
      <alignment horizontal="center" vertical="center"/>
    </xf>
    <xf numFmtId="0" fontId="0" fillId="0" borderId="1" xfId="0" applyBorder="1" applyAlignment="1">
      <alignment horizontal="center"/>
    </xf>
    <xf numFmtId="0" fontId="0" fillId="0" borderId="1" xfId="0" applyBorder="1"/>
    <xf numFmtId="0" fontId="0" fillId="0" borderId="1" xfId="0" applyBorder="1" applyAlignment="1">
      <alignment horizontal="left"/>
    </xf>
    <xf numFmtId="164" fontId="0" fillId="0" borderId="1" xfId="0" applyNumberFormat="1" applyBorder="1" applyAlignment="1">
      <alignment horizontal="left"/>
    </xf>
    <xf numFmtId="0" fontId="0" fillId="0" borderId="1" xfId="0" applyBorder="1" applyAlignment="1">
      <alignment horizontal="center" vertical="center"/>
    </xf>
    <xf numFmtId="14" fontId="0" fillId="0" borderId="1" xfId="0" applyNumberFormat="1" applyBorder="1" applyAlignment="1">
      <alignment horizontal="left"/>
    </xf>
    <xf numFmtId="0" fontId="4" fillId="4" borderId="0" xfId="0" applyFont="1" applyFill="1" applyAlignment="1">
      <alignment horizontal="center"/>
    </xf>
    <xf numFmtId="0" fontId="1" fillId="0" borderId="1" xfId="0" applyFont="1" applyBorder="1" applyAlignment="1">
      <alignment horizontal="center"/>
    </xf>
    <xf numFmtId="0" fontId="1" fillId="0" borderId="1" xfId="0" applyFont="1" applyBorder="1"/>
    <xf numFmtId="164" fontId="1" fillId="0" borderId="1" xfId="0" applyNumberFormat="1" applyFont="1" applyBorder="1" applyAlignment="1">
      <alignment horizontal="left"/>
    </xf>
    <xf numFmtId="164" fontId="0" fillId="0" borderId="0" xfId="0" applyNumberFormat="1" applyAlignment="1">
      <alignment horizontal="left"/>
    </xf>
    <xf numFmtId="164" fontId="0" fillId="0" borderId="1" xfId="0" applyNumberFormat="1" applyFill="1" applyBorder="1" applyAlignment="1">
      <alignment horizontal="left"/>
    </xf>
    <xf numFmtId="0" fontId="1" fillId="0" borderId="0" xfId="0" applyFont="1" applyAlignment="1">
      <alignment horizontal="center"/>
    </xf>
    <xf numFmtId="164" fontId="2" fillId="4" borderId="1" xfId="0" applyNumberFormat="1" applyFont="1" applyFill="1" applyBorder="1" applyAlignment="1">
      <alignment horizontal="center"/>
    </xf>
    <xf numFmtId="164" fontId="0" fillId="0" borderId="1" xfId="0" applyNumberFormat="1" applyBorder="1" applyAlignment="1">
      <alignment horizontal="center"/>
    </xf>
    <xf numFmtId="164" fontId="1" fillId="0" borderId="1" xfId="0" applyNumberFormat="1" applyFont="1" applyBorder="1" applyAlignment="1">
      <alignment horizontal="center"/>
    </xf>
    <xf numFmtId="0" fontId="4" fillId="4" borderId="1" xfId="0" applyFont="1" applyFill="1" applyBorder="1" applyAlignment="1">
      <alignment horizontal="center"/>
    </xf>
    <xf numFmtId="0" fontId="0" fillId="4" borderId="1" xfId="0" applyFill="1" applyBorder="1"/>
    <xf numFmtId="0" fontId="2" fillId="5" borderId="1" xfId="0" applyFont="1" applyFill="1" applyBorder="1" applyAlignment="1">
      <alignment horizontal="center" wrapText="1"/>
    </xf>
    <xf numFmtId="0" fontId="2" fillId="0" borderId="1" xfId="0" applyFont="1" applyBorder="1" applyAlignment="1">
      <alignment horizontal="center"/>
    </xf>
    <xf numFmtId="0" fontId="5" fillId="0" borderId="1" xfId="0" applyFont="1" applyBorder="1"/>
    <xf numFmtId="0" fontId="0" fillId="0" borderId="1" xfId="0" applyFill="1" applyBorder="1"/>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0" fillId="0" borderId="5" xfId="0" applyFill="1" applyBorder="1"/>
    <xf numFmtId="0" fontId="0" fillId="0" borderId="6" xfId="0" applyFill="1" applyBorder="1" applyAlignment="1">
      <alignment horizontal="center"/>
    </xf>
    <xf numFmtId="0" fontId="0" fillId="4" borderId="7" xfId="0" applyFill="1" applyBorder="1" applyAlignment="1">
      <alignment horizontal="center"/>
    </xf>
    <xf numFmtId="0" fontId="0" fillId="4" borderId="9" xfId="0" applyFill="1" applyBorder="1" applyAlignment="1">
      <alignment horizontal="center"/>
    </xf>
    <xf numFmtId="0" fontId="0" fillId="4" borderId="3" xfId="0" applyFill="1" applyBorder="1" applyAlignment="1">
      <alignment horizontal="center"/>
    </xf>
    <xf numFmtId="0" fontId="0" fillId="4" borderId="2" xfId="0" applyFill="1" applyBorder="1" applyAlignment="1">
      <alignment horizontal="center"/>
    </xf>
    <xf numFmtId="0" fontId="0" fillId="4" borderId="8" xfId="0" applyFill="1" applyBorder="1"/>
    <xf numFmtId="0" fontId="0" fillId="6" borderId="10" xfId="0" applyFill="1" applyBorder="1" applyAlignment="1">
      <alignment horizontal="center"/>
    </xf>
    <xf numFmtId="0" fontId="0" fillId="6" borderId="11" xfId="0" applyFill="1" applyBorder="1" applyAlignment="1">
      <alignment horizontal="center"/>
    </xf>
    <xf numFmtId="0" fontId="0" fillId="6" borderId="12" xfId="0" applyFill="1" applyBorder="1" applyAlignment="1">
      <alignment horizontal="center"/>
    </xf>
    <xf numFmtId="0" fontId="0" fillId="0" borderId="0" xfId="0" applyAlignment="1">
      <alignment vertical="center"/>
    </xf>
    <xf numFmtId="164" fontId="3" fillId="4" borderId="1" xfId="0" applyNumberFormat="1" applyFont="1" applyFill="1" applyBorder="1" applyAlignment="1">
      <alignment horizontal="left"/>
    </xf>
    <xf numFmtId="0" fontId="6" fillId="0" borderId="1" xfId="0" applyFont="1" applyBorder="1" applyAlignment="1">
      <alignment horizontal="center"/>
    </xf>
    <xf numFmtId="0" fontId="6" fillId="0" borderId="1" xfId="0" applyFont="1" applyBorder="1"/>
    <xf numFmtId="0" fontId="6" fillId="0" borderId="1" xfId="0" applyFont="1" applyBorder="1" applyAlignment="1">
      <alignment horizontal="left"/>
    </xf>
    <xf numFmtId="164" fontId="6" fillId="0" borderId="1" xfId="0" applyNumberFormat="1" applyFont="1" applyBorder="1" applyAlignment="1">
      <alignment horizontal="left"/>
    </xf>
    <xf numFmtId="0" fontId="6" fillId="0" borderId="1" xfId="0" applyFont="1" applyBorder="1" applyAlignment="1">
      <alignment horizontal="center" vertical="center"/>
    </xf>
    <xf numFmtId="14" fontId="6" fillId="0" borderId="1" xfId="0" applyNumberFormat="1" applyFont="1" applyBorder="1" applyAlignment="1">
      <alignment horizontal="left"/>
    </xf>
    <xf numFmtId="0" fontId="7" fillId="0" borderId="0" xfId="0" applyFont="1" applyAlignment="1">
      <alignment horizontal="left" vertical="top" wrapText="1"/>
    </xf>
    <xf numFmtId="0" fontId="5" fillId="0" borderId="0" xfId="0" applyFont="1" applyAlignment="1">
      <alignment horizontal="left" vertical="top" wrapText="1"/>
    </xf>
    <xf numFmtId="0" fontId="1" fillId="0" borderId="0" xfId="0" applyFont="1"/>
    <xf numFmtId="0" fontId="1" fillId="0" borderId="0" xfId="0" applyFont="1" applyAlignment="1">
      <alignment vertical="center"/>
    </xf>
    <xf numFmtId="0" fontId="8" fillId="0" borderId="0" xfId="0" applyFont="1" applyAlignment="1">
      <alignment horizontal="left"/>
    </xf>
    <xf numFmtId="0" fontId="8" fillId="0" borderId="0" xfId="0" applyFont="1"/>
    <xf numFmtId="0" fontId="9" fillId="0" borderId="0" xfId="1" applyAlignment="1">
      <alignment vertical="center"/>
    </xf>
    <xf numFmtId="0" fontId="0" fillId="0" borderId="0" xfId="0" applyAlignment="1">
      <alignment vertical="top"/>
    </xf>
  </cellXfs>
  <cellStyles count="2">
    <cellStyle name="Hyperlink" xfId="1" builtinId="8"/>
    <cellStyle name="Normal" xfId="0" builtinId="0"/>
  </cellStyles>
  <dxfs count="0"/>
  <tableStyles count="0" defaultTableStyle="TableStyleMedium2" defaultPivotStyle="PivotStyleLight16"/>
  <colors>
    <mruColors>
      <color rgb="FFEA04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298</xdr:row>
      <xdr:rowOff>142875</xdr:rowOff>
    </xdr:from>
    <xdr:to>
      <xdr:col>10</xdr:col>
      <xdr:colOff>12534</xdr:colOff>
      <xdr:row>329</xdr:row>
      <xdr:rowOff>158907</xdr:rowOff>
    </xdr:to>
    <xdr:pic>
      <xdr:nvPicPr>
        <xdr:cNvPr id="2" name="Picture 1">
          <a:extLst>
            <a:ext uri="{FF2B5EF4-FFF2-40B4-BE49-F238E27FC236}">
              <a16:creationId xmlns:a16="http://schemas.microsoft.com/office/drawing/2014/main" id="{A7FE0B48-5FED-485C-9F66-A0A5C4EC8BA8}"/>
            </a:ext>
          </a:extLst>
        </xdr:cNvPr>
        <xdr:cNvPicPr>
          <a:picLocks noChangeAspect="1"/>
        </xdr:cNvPicPr>
      </xdr:nvPicPr>
      <xdr:blipFill>
        <a:blip xmlns:r="http://schemas.openxmlformats.org/officeDocument/2006/relationships" r:embed="rId1"/>
        <a:stretch>
          <a:fillRect/>
        </a:stretch>
      </xdr:blipFill>
      <xdr:spPr>
        <a:xfrm>
          <a:off x="0" y="57464325"/>
          <a:ext cx="9432759" cy="59215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12</xdr:col>
      <xdr:colOff>93989</xdr:colOff>
      <xdr:row>60</xdr:row>
      <xdr:rowOff>141905</xdr:rowOff>
    </xdr:to>
    <xdr:pic>
      <xdr:nvPicPr>
        <xdr:cNvPr id="3" name="Picture 2">
          <a:extLst>
            <a:ext uri="{FF2B5EF4-FFF2-40B4-BE49-F238E27FC236}">
              <a16:creationId xmlns:a16="http://schemas.microsoft.com/office/drawing/2014/main" id="{20E1E20A-82F1-412A-ABC2-9D320446F57F}"/>
            </a:ext>
          </a:extLst>
        </xdr:cNvPr>
        <xdr:cNvPicPr>
          <a:picLocks noChangeAspect="1"/>
        </xdr:cNvPicPr>
      </xdr:nvPicPr>
      <xdr:blipFill>
        <a:blip xmlns:r="http://schemas.openxmlformats.org/officeDocument/2006/relationships" r:embed="rId1"/>
        <a:stretch>
          <a:fillRect/>
        </a:stretch>
      </xdr:blipFill>
      <xdr:spPr>
        <a:xfrm>
          <a:off x="0" y="3810000"/>
          <a:ext cx="10085714" cy="77619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9</xdr:col>
      <xdr:colOff>418274</xdr:colOff>
      <xdr:row>32</xdr:row>
      <xdr:rowOff>132738</xdr:rowOff>
    </xdr:to>
    <xdr:pic>
      <xdr:nvPicPr>
        <xdr:cNvPr id="2" name="Picture 1">
          <a:extLst>
            <a:ext uri="{FF2B5EF4-FFF2-40B4-BE49-F238E27FC236}">
              <a16:creationId xmlns:a16="http://schemas.microsoft.com/office/drawing/2014/main" id="{90E6F60E-4A61-460F-A5AE-F8E650D4F1C9}"/>
            </a:ext>
          </a:extLst>
        </xdr:cNvPr>
        <xdr:cNvPicPr>
          <a:picLocks noChangeAspect="1"/>
        </xdr:cNvPicPr>
      </xdr:nvPicPr>
      <xdr:blipFill>
        <a:blip xmlns:r="http://schemas.openxmlformats.org/officeDocument/2006/relationships" r:embed="rId1"/>
        <a:stretch>
          <a:fillRect/>
        </a:stretch>
      </xdr:blipFill>
      <xdr:spPr>
        <a:xfrm>
          <a:off x="0" y="762000"/>
          <a:ext cx="6609524" cy="48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R%202020\Risk%20Indicators%20Resilience%202019\CEP-T\834450_2019-08-06_CEP_Tool_Draft_MVP_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sheetDataSet>
      <sheetData sheetId="0" refreshError="1"/>
      <sheetData sheetId="1" refreshError="1"/>
      <sheetData sheetId="2"/>
      <sheetData sheetId="3" refreshError="1"/>
      <sheetData sheetId="4" refreshError="1"/>
      <sheetData sheetId="5" refreshError="1"/>
      <sheetData sheetId="6">
        <row r="31">
          <cell r="D31">
            <v>100</v>
          </cell>
        </row>
      </sheetData>
      <sheetData sheetId="7" refreshError="1"/>
      <sheetData sheetId="8"/>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hsdl.org/?abstract&amp;did=480580" TargetMode="External"/><Relationship Id="rId1" Type="http://schemas.openxmlformats.org/officeDocument/2006/relationships/hyperlink" Target="https://www.hsdl.org/?view&amp;did=4805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611A3-1600-4999-9DA0-CB05E4BB5D7A}">
  <dimension ref="A1:L296"/>
  <sheetViews>
    <sheetView tabSelected="1" workbookViewId="0"/>
  </sheetViews>
  <sheetFormatPr defaultRowHeight="15" x14ac:dyDescent="0.25"/>
  <cols>
    <col min="1" max="1" width="9.140625" style="2"/>
    <col min="2" max="2" width="28.5703125" customWidth="1"/>
    <col min="3" max="3" width="18.85546875" customWidth="1"/>
    <col min="4" max="4" width="14.85546875" customWidth="1"/>
    <col min="5" max="5" width="6.28515625" style="2" customWidth="1"/>
    <col min="6" max="6" width="14.140625" style="1" customWidth="1"/>
    <col min="7" max="7" width="12.5703125" style="1" customWidth="1"/>
    <col min="8" max="8" width="12.42578125" style="25" customWidth="1"/>
    <col min="9" max="9" width="12.5703125" style="1" customWidth="1"/>
    <col min="10" max="10" width="11.85546875" style="5" customWidth="1"/>
    <col min="11" max="11" width="18.85546875" customWidth="1"/>
    <col min="12" max="12" width="16.5703125" style="2" customWidth="1"/>
  </cols>
  <sheetData>
    <row r="1" spans="1:12" x14ac:dyDescent="0.25">
      <c r="A1" s="65" t="s">
        <v>684</v>
      </c>
    </row>
    <row r="2" spans="1:12" x14ac:dyDescent="0.25">
      <c r="A2" s="1" t="s">
        <v>0</v>
      </c>
      <c r="G2" s="3" t="s">
        <v>1</v>
      </c>
      <c r="H2" s="4"/>
      <c r="I2" s="3"/>
    </row>
    <row r="3" spans="1:12" ht="32.25" customHeight="1" x14ac:dyDescent="0.25">
      <c r="A3" s="6" t="s">
        <v>2</v>
      </c>
      <c r="B3" s="6" t="s">
        <v>3</v>
      </c>
      <c r="C3" s="6" t="s">
        <v>4</v>
      </c>
      <c r="D3" s="6" t="s">
        <v>666</v>
      </c>
      <c r="E3" s="6" t="s">
        <v>6</v>
      </c>
      <c r="F3" s="6" t="s">
        <v>7</v>
      </c>
      <c r="G3" s="7" t="s">
        <v>8</v>
      </c>
      <c r="H3" s="8" t="s">
        <v>9</v>
      </c>
      <c r="I3" s="6" t="s">
        <v>10</v>
      </c>
      <c r="J3" s="6" t="s">
        <v>11</v>
      </c>
      <c r="K3" s="6" t="s">
        <v>670</v>
      </c>
      <c r="L3" s="6" t="s">
        <v>668</v>
      </c>
    </row>
    <row r="4" spans="1:12" ht="18.75" customHeight="1" x14ac:dyDescent="0.25">
      <c r="A4" s="9">
        <v>540001</v>
      </c>
      <c r="B4" s="10" t="s">
        <v>12</v>
      </c>
      <c r="C4" s="10" t="s">
        <v>577</v>
      </c>
      <c r="D4" s="10" t="s">
        <v>14</v>
      </c>
      <c r="E4" s="9">
        <v>7</v>
      </c>
      <c r="F4" s="11">
        <v>27348</v>
      </c>
      <c r="G4" s="12">
        <v>31959</v>
      </c>
      <c r="H4" s="12">
        <v>40666</v>
      </c>
      <c r="I4" s="13" t="str">
        <f>"07/01/1987"</f>
        <v>07/01/1987</v>
      </c>
      <c r="J4" s="14">
        <v>2</v>
      </c>
      <c r="K4" s="10"/>
      <c r="L4" s="9"/>
    </row>
    <row r="5" spans="1:12" x14ac:dyDescent="0.25">
      <c r="A5" s="15">
        <v>540002</v>
      </c>
      <c r="B5" s="16" t="s">
        <v>15</v>
      </c>
      <c r="C5" s="16" t="s">
        <v>577</v>
      </c>
      <c r="D5" s="16" t="s">
        <v>17</v>
      </c>
      <c r="E5" s="15">
        <v>7</v>
      </c>
      <c r="F5" s="17" t="str">
        <f>"05/31/74"</f>
        <v>05/31/74</v>
      </c>
      <c r="G5" s="18">
        <v>29068</v>
      </c>
      <c r="H5" s="18">
        <v>40666</v>
      </c>
      <c r="I5" s="17" t="str">
        <f>"08/01/1979"</f>
        <v>08/01/1979</v>
      </c>
      <c r="J5" s="19">
        <v>2</v>
      </c>
      <c r="K5" s="16"/>
      <c r="L5" s="15"/>
    </row>
    <row r="6" spans="1:12" x14ac:dyDescent="0.25">
      <c r="A6" s="15">
        <v>540003</v>
      </c>
      <c r="B6" s="16" t="s">
        <v>18</v>
      </c>
      <c r="C6" s="16" t="s">
        <v>577</v>
      </c>
      <c r="D6" s="16" t="s">
        <v>17</v>
      </c>
      <c r="E6" s="15">
        <v>7</v>
      </c>
      <c r="F6" s="17" t="str">
        <f>"06/28/74"</f>
        <v>06/28/74</v>
      </c>
      <c r="G6" s="18">
        <v>31884</v>
      </c>
      <c r="H6" s="18">
        <v>40666</v>
      </c>
      <c r="I6" s="17" t="str">
        <f>"04/17/1987"</f>
        <v>04/17/1987</v>
      </c>
      <c r="J6" s="19">
        <v>2</v>
      </c>
      <c r="K6" s="16"/>
      <c r="L6" s="15"/>
    </row>
    <row r="7" spans="1:12" x14ac:dyDescent="0.25">
      <c r="A7" s="15">
        <v>540004</v>
      </c>
      <c r="B7" s="16" t="s">
        <v>20</v>
      </c>
      <c r="C7" s="16" t="s">
        <v>577</v>
      </c>
      <c r="D7" s="16" t="s">
        <v>17</v>
      </c>
      <c r="E7" s="15">
        <v>7</v>
      </c>
      <c r="F7" s="17" t="str">
        <f>"02/01/74"</f>
        <v>02/01/74</v>
      </c>
      <c r="G7" s="18">
        <v>31659</v>
      </c>
      <c r="H7" s="18">
        <v>40666</v>
      </c>
      <c r="I7" s="17" t="str">
        <f>"09/04/1986"</f>
        <v>09/04/1986</v>
      </c>
      <c r="J7" s="19">
        <v>2</v>
      </c>
      <c r="K7" s="16"/>
      <c r="L7" s="15"/>
    </row>
    <row r="8" spans="1:12" x14ac:dyDescent="0.25">
      <c r="A8" s="9">
        <v>540282</v>
      </c>
      <c r="B8" s="10" t="s">
        <v>22</v>
      </c>
      <c r="C8" s="10" t="s">
        <v>578</v>
      </c>
      <c r="D8" s="10" t="s">
        <v>14</v>
      </c>
      <c r="E8" s="9">
        <v>9</v>
      </c>
      <c r="F8" s="11">
        <v>28475</v>
      </c>
      <c r="G8" s="12">
        <v>32359</v>
      </c>
      <c r="H8" s="12">
        <v>40001</v>
      </c>
      <c r="I8" s="13" t="str">
        <f>"08/04/1988"</f>
        <v>08/04/1988</v>
      </c>
      <c r="J8" s="14">
        <v>2</v>
      </c>
      <c r="K8" s="10" t="s">
        <v>575</v>
      </c>
      <c r="L8" s="9" t="s">
        <v>667</v>
      </c>
    </row>
    <row r="9" spans="1:12" x14ac:dyDescent="0.25">
      <c r="A9" s="15">
        <v>540006</v>
      </c>
      <c r="B9" s="16" t="s">
        <v>24</v>
      </c>
      <c r="C9" s="16" t="s">
        <v>578</v>
      </c>
      <c r="D9" s="16" t="s">
        <v>17</v>
      </c>
      <c r="E9" s="15">
        <v>9</v>
      </c>
      <c r="F9" s="17" t="str">
        <f>"06/07/74"</f>
        <v>06/07/74</v>
      </c>
      <c r="G9" s="18">
        <v>29207</v>
      </c>
      <c r="H9" s="18">
        <v>40001</v>
      </c>
      <c r="I9" s="20">
        <v>29207</v>
      </c>
      <c r="J9" s="19">
        <v>2</v>
      </c>
      <c r="K9" s="16" t="s">
        <v>575</v>
      </c>
      <c r="L9" s="15" t="s">
        <v>667</v>
      </c>
    </row>
    <row r="10" spans="1:12" x14ac:dyDescent="0.25">
      <c r="A10" s="9">
        <v>540007</v>
      </c>
      <c r="B10" s="10" t="s">
        <v>26</v>
      </c>
      <c r="C10" s="10" t="s">
        <v>579</v>
      </c>
      <c r="D10" s="10" t="s">
        <v>14</v>
      </c>
      <c r="E10" s="9">
        <v>3</v>
      </c>
      <c r="F10" s="13" t="str">
        <f>"01/03/75"</f>
        <v>01/03/75</v>
      </c>
      <c r="G10" s="12">
        <v>33344</v>
      </c>
      <c r="H10" s="12">
        <v>41410</v>
      </c>
      <c r="I10" s="13" t="str">
        <f>"04/16/1991"</f>
        <v>04/16/1991</v>
      </c>
      <c r="J10" s="14">
        <v>2</v>
      </c>
      <c r="K10" s="10"/>
      <c r="L10" s="9"/>
    </row>
    <row r="11" spans="1:12" x14ac:dyDescent="0.25">
      <c r="A11" s="15">
        <v>540230</v>
      </c>
      <c r="B11" s="16" t="s">
        <v>28</v>
      </c>
      <c r="C11" s="16" t="s">
        <v>579</v>
      </c>
      <c r="D11" s="16" t="s">
        <v>17</v>
      </c>
      <c r="E11" s="15">
        <v>3</v>
      </c>
      <c r="F11" s="20">
        <v>27348</v>
      </c>
      <c r="G11" s="18">
        <v>33344</v>
      </c>
      <c r="H11" s="18">
        <v>41410</v>
      </c>
      <c r="I11" s="17" t="str">
        <f>"04/16/1991"</f>
        <v>04/16/1991</v>
      </c>
      <c r="J11" s="19">
        <v>2</v>
      </c>
      <c r="K11" s="16"/>
      <c r="L11" s="15"/>
    </row>
    <row r="12" spans="1:12" x14ac:dyDescent="0.25">
      <c r="A12" s="15">
        <v>540008</v>
      </c>
      <c r="B12" s="16" t="s">
        <v>30</v>
      </c>
      <c r="C12" s="16" t="s">
        <v>579</v>
      </c>
      <c r="D12" s="16" t="s">
        <v>17</v>
      </c>
      <c r="E12" s="15">
        <v>3</v>
      </c>
      <c r="F12" s="17" t="str">
        <f>"06/14/74"</f>
        <v>06/14/74</v>
      </c>
      <c r="G12" s="18">
        <v>33344</v>
      </c>
      <c r="H12" s="18">
        <v>41410</v>
      </c>
      <c r="I12" s="17" t="str">
        <f>"04/16/1991"</f>
        <v>04/16/1991</v>
      </c>
      <c r="J12" s="19">
        <v>2</v>
      </c>
      <c r="K12" s="16"/>
      <c r="L12" s="15"/>
    </row>
    <row r="13" spans="1:12" x14ac:dyDescent="0.25">
      <c r="A13" s="15">
        <v>540238</v>
      </c>
      <c r="B13" s="16" t="s">
        <v>32</v>
      </c>
      <c r="C13" s="16" t="s">
        <v>579</v>
      </c>
      <c r="D13" s="16" t="s">
        <v>17</v>
      </c>
      <c r="E13" s="15">
        <v>3</v>
      </c>
      <c r="F13" s="20">
        <v>27348</v>
      </c>
      <c r="G13" s="18">
        <v>33344</v>
      </c>
      <c r="H13" s="18">
        <v>41410</v>
      </c>
      <c r="I13" s="17" t="str">
        <f>"04/16/1991"</f>
        <v>04/16/1991</v>
      </c>
      <c r="J13" s="19">
        <v>2</v>
      </c>
      <c r="K13" s="16"/>
      <c r="L13" s="15"/>
    </row>
    <row r="14" spans="1:12" x14ac:dyDescent="0.25">
      <c r="A14" s="15">
        <v>540229</v>
      </c>
      <c r="B14" s="16" t="s">
        <v>34</v>
      </c>
      <c r="C14" s="16" t="s">
        <v>579</v>
      </c>
      <c r="D14" s="16" t="s">
        <v>17</v>
      </c>
      <c r="E14" s="15">
        <v>3</v>
      </c>
      <c r="F14" s="20">
        <v>27348</v>
      </c>
      <c r="G14" s="18">
        <v>33344</v>
      </c>
      <c r="H14" s="18">
        <v>41410</v>
      </c>
      <c r="I14" s="17" t="str">
        <f>"04/14/1991"</f>
        <v>04/14/1991</v>
      </c>
      <c r="J14" s="19">
        <v>2</v>
      </c>
      <c r="K14" s="16"/>
      <c r="L14" s="15"/>
    </row>
    <row r="15" spans="1:12" x14ac:dyDescent="0.25">
      <c r="A15" s="9">
        <v>540009</v>
      </c>
      <c r="B15" s="10" t="s">
        <v>36</v>
      </c>
      <c r="C15" s="10" t="s">
        <v>580</v>
      </c>
      <c r="D15" s="10" t="s">
        <v>14</v>
      </c>
      <c r="E15" s="9">
        <v>7</v>
      </c>
      <c r="F15" s="13" t="str">
        <f>"01/24/75"</f>
        <v>01/24/75</v>
      </c>
      <c r="G15" s="12">
        <v>40287</v>
      </c>
      <c r="H15" s="12">
        <v>40287</v>
      </c>
      <c r="I15" s="13" t="str">
        <f>"03/18/1991"</f>
        <v>03/18/1991</v>
      </c>
      <c r="J15" s="14">
        <v>2</v>
      </c>
      <c r="K15" s="10"/>
      <c r="L15" s="9"/>
    </row>
    <row r="16" spans="1:12" x14ac:dyDescent="0.25">
      <c r="A16" s="15">
        <v>540010</v>
      </c>
      <c r="B16" s="16" t="s">
        <v>38</v>
      </c>
      <c r="C16" s="16" t="s">
        <v>580</v>
      </c>
      <c r="D16" s="16" t="s">
        <v>17</v>
      </c>
      <c r="E16" s="15">
        <v>7</v>
      </c>
      <c r="F16" s="17" t="str">
        <f>"02/01/74"</f>
        <v>02/01/74</v>
      </c>
      <c r="G16" s="18">
        <v>40287</v>
      </c>
      <c r="H16" s="18">
        <v>40287</v>
      </c>
      <c r="I16" s="17" t="str">
        <f>"09/10/1984"</f>
        <v>09/10/1984</v>
      </c>
      <c r="J16" s="19">
        <v>2</v>
      </c>
      <c r="K16" s="16"/>
      <c r="L16" s="15"/>
    </row>
    <row r="17" spans="1:12" x14ac:dyDescent="0.25">
      <c r="A17" s="15">
        <v>540235</v>
      </c>
      <c r="B17" s="16" t="s">
        <v>40</v>
      </c>
      <c r="C17" s="16" t="s">
        <v>580</v>
      </c>
      <c r="D17" s="16" t="s">
        <v>17</v>
      </c>
      <c r="E17" s="15">
        <v>7</v>
      </c>
      <c r="F17" s="17" t="str">
        <f>"02/18/77"</f>
        <v>02/18/77</v>
      </c>
      <c r="G17" s="18">
        <v>40287</v>
      </c>
      <c r="H17" s="18">
        <v>40287</v>
      </c>
      <c r="I17" s="17" t="str">
        <f>"09/29/1978"</f>
        <v>09/29/1978</v>
      </c>
      <c r="J17" s="19">
        <v>2</v>
      </c>
      <c r="K17" s="16"/>
      <c r="L17" s="15"/>
    </row>
    <row r="18" spans="1:12" x14ac:dyDescent="0.25">
      <c r="A18" s="15">
        <v>540237</v>
      </c>
      <c r="B18" s="16" t="s">
        <v>42</v>
      </c>
      <c r="C18" s="16" t="s">
        <v>580</v>
      </c>
      <c r="D18" s="16" t="s">
        <v>17</v>
      </c>
      <c r="E18" s="15">
        <v>7</v>
      </c>
      <c r="F18" s="17" t="str">
        <f>"01/10/75"</f>
        <v>01/10/75</v>
      </c>
      <c r="G18" s="18">
        <v>40287</v>
      </c>
      <c r="H18" s="18">
        <v>40287</v>
      </c>
      <c r="I18" s="17" t="str">
        <f>"09/10/1984"</f>
        <v>09/10/1984</v>
      </c>
      <c r="J18" s="19">
        <v>2</v>
      </c>
      <c r="K18" s="16"/>
      <c r="L18" s="15"/>
    </row>
    <row r="19" spans="1:12" x14ac:dyDescent="0.25">
      <c r="A19" s="15">
        <v>540236</v>
      </c>
      <c r="B19" s="16" t="s">
        <v>44</v>
      </c>
      <c r="C19" s="16" t="s">
        <v>580</v>
      </c>
      <c r="D19" s="16" t="s">
        <v>17</v>
      </c>
      <c r="E19" s="15">
        <v>7</v>
      </c>
      <c r="F19" s="17" t="str">
        <f>"01/07/75"</f>
        <v>01/07/75</v>
      </c>
      <c r="G19" s="18">
        <v>40287</v>
      </c>
      <c r="H19" s="18">
        <v>40287</v>
      </c>
      <c r="I19" s="17" t="str">
        <f>"09/10/1984"</f>
        <v>09/10/1984</v>
      </c>
      <c r="J19" s="19">
        <v>2</v>
      </c>
      <c r="K19" s="16"/>
      <c r="L19" s="15"/>
    </row>
    <row r="20" spans="1:12" x14ac:dyDescent="0.25">
      <c r="A20" s="9">
        <v>540011</v>
      </c>
      <c r="B20" s="10" t="s">
        <v>46</v>
      </c>
      <c r="C20" s="10" t="s">
        <v>581</v>
      </c>
      <c r="D20" s="10" t="s">
        <v>14</v>
      </c>
      <c r="E20" s="9">
        <v>11</v>
      </c>
      <c r="F20" s="11">
        <v>27355</v>
      </c>
      <c r="G20" s="12">
        <v>30665</v>
      </c>
      <c r="H20" s="12">
        <v>40287</v>
      </c>
      <c r="I20" s="11">
        <v>30665</v>
      </c>
      <c r="J20" s="14">
        <v>2</v>
      </c>
      <c r="K20" s="10"/>
      <c r="L20" s="9"/>
    </row>
    <row r="21" spans="1:12" x14ac:dyDescent="0.25">
      <c r="A21" s="15">
        <v>540093</v>
      </c>
      <c r="B21" s="16" t="s">
        <v>48</v>
      </c>
      <c r="C21" s="16" t="s">
        <v>581</v>
      </c>
      <c r="D21" s="16" t="s">
        <v>17</v>
      </c>
      <c r="E21" s="15">
        <v>11</v>
      </c>
      <c r="F21" s="17"/>
      <c r="G21" s="18">
        <v>40287</v>
      </c>
      <c r="H21" s="18">
        <v>40287</v>
      </c>
      <c r="I21" s="17" t="str">
        <f>"04/26/1911"</f>
        <v>04/26/1911</v>
      </c>
      <c r="J21" s="19">
        <v>2</v>
      </c>
      <c r="K21" s="16"/>
      <c r="L21" s="15"/>
    </row>
    <row r="22" spans="1:12" x14ac:dyDescent="0.25">
      <c r="A22" s="15">
        <v>540012</v>
      </c>
      <c r="B22" s="16" t="s">
        <v>50</v>
      </c>
      <c r="C22" s="16" t="s">
        <v>581</v>
      </c>
      <c r="D22" s="16" t="s">
        <v>17</v>
      </c>
      <c r="E22" s="15">
        <v>11</v>
      </c>
      <c r="F22" s="17" t="str">
        <f>"02/08/74"</f>
        <v>02/08/74</v>
      </c>
      <c r="G22" s="18">
        <v>29126</v>
      </c>
      <c r="H22" s="18">
        <v>40287</v>
      </c>
      <c r="I22" s="17" t="str">
        <f>"09/28/1979"</f>
        <v>09/28/1979</v>
      </c>
      <c r="J22" s="19">
        <v>2</v>
      </c>
      <c r="K22" s="16"/>
      <c r="L22" s="15"/>
    </row>
    <row r="23" spans="1:12" x14ac:dyDescent="0.25">
      <c r="A23" s="15">
        <v>540013</v>
      </c>
      <c r="B23" s="16" t="s">
        <v>52</v>
      </c>
      <c r="C23" s="16" t="s">
        <v>581</v>
      </c>
      <c r="D23" s="16" t="s">
        <v>17</v>
      </c>
      <c r="E23" s="15">
        <v>11</v>
      </c>
      <c r="F23" s="17" t="str">
        <f>"05/24/74"</f>
        <v>05/24/74</v>
      </c>
      <c r="G23" s="18">
        <v>30224</v>
      </c>
      <c r="H23" s="18">
        <v>40287</v>
      </c>
      <c r="I23" s="17" t="str">
        <f>"09/30/1982"</f>
        <v>09/30/1982</v>
      </c>
      <c r="J23" s="19">
        <v>2</v>
      </c>
      <c r="K23" s="16"/>
      <c r="L23" s="15"/>
    </row>
    <row r="24" spans="1:12" x14ac:dyDescent="0.25">
      <c r="A24" s="15">
        <v>540014</v>
      </c>
      <c r="B24" s="16" t="s">
        <v>56</v>
      </c>
      <c r="C24" s="16" t="s">
        <v>581</v>
      </c>
      <c r="D24" s="16" t="s">
        <v>17</v>
      </c>
      <c r="E24" s="15">
        <v>11</v>
      </c>
      <c r="F24" s="17" t="str">
        <f>"01/25/74"</f>
        <v>01/25/74</v>
      </c>
      <c r="G24" s="18">
        <v>29126</v>
      </c>
      <c r="H24" s="18">
        <v>40287</v>
      </c>
      <c r="I24" s="17" t="str">
        <f>"09/28/1979"</f>
        <v>09/28/1979</v>
      </c>
      <c r="J24" s="19">
        <v>2</v>
      </c>
      <c r="K24" s="16"/>
      <c r="L24" s="15"/>
    </row>
    <row r="25" spans="1:12" x14ac:dyDescent="0.25">
      <c r="A25" s="15">
        <v>540015</v>
      </c>
      <c r="B25" s="16" t="s">
        <v>54</v>
      </c>
      <c r="C25" s="16" t="s">
        <v>581</v>
      </c>
      <c r="D25" s="16" t="s">
        <v>17</v>
      </c>
      <c r="E25" s="15">
        <v>11</v>
      </c>
      <c r="F25" s="17" t="str">
        <f>"05/17/74"</f>
        <v>05/17/74</v>
      </c>
      <c r="G25" s="18">
        <v>30272</v>
      </c>
      <c r="H25" s="18">
        <v>40287</v>
      </c>
      <c r="I25" s="20">
        <v>30272</v>
      </c>
      <c r="J25" s="19">
        <v>2</v>
      </c>
      <c r="K25" s="16"/>
      <c r="L25" s="15"/>
    </row>
    <row r="26" spans="1:12" x14ac:dyDescent="0.25">
      <c r="A26" s="9">
        <v>540016</v>
      </c>
      <c r="B26" s="10" t="s">
        <v>58</v>
      </c>
      <c r="C26" s="10" t="s">
        <v>582</v>
      </c>
      <c r="D26" s="10" t="s">
        <v>14</v>
      </c>
      <c r="E26" s="9">
        <v>2</v>
      </c>
      <c r="F26" s="13" t="str">
        <f>"04/25/75"</f>
        <v>04/25/75</v>
      </c>
      <c r="G26" s="12">
        <v>32050</v>
      </c>
      <c r="H26" s="12">
        <v>41689</v>
      </c>
      <c r="I26" s="13" t="str">
        <f>"09/30/1987"</f>
        <v>09/30/1987</v>
      </c>
      <c r="J26" s="14">
        <v>2</v>
      </c>
      <c r="K26" s="10" t="s">
        <v>575</v>
      </c>
      <c r="L26" s="9" t="s">
        <v>669</v>
      </c>
    </row>
    <row r="27" spans="1:12" x14ac:dyDescent="0.25">
      <c r="A27" s="15">
        <v>540017</v>
      </c>
      <c r="B27" s="16" t="s">
        <v>60</v>
      </c>
      <c r="C27" s="16" t="s">
        <v>582</v>
      </c>
      <c r="D27" s="16" t="s">
        <v>17</v>
      </c>
      <c r="E27" s="15">
        <v>2</v>
      </c>
      <c r="F27" s="17" t="str">
        <f>"05/31/74"</f>
        <v>05/31/74</v>
      </c>
      <c r="G27" s="18">
        <v>32297</v>
      </c>
      <c r="H27" s="18">
        <v>41689</v>
      </c>
      <c r="I27" s="17" t="str">
        <f>"06/03/1988"</f>
        <v>06/03/1988</v>
      </c>
      <c r="J27" s="19">
        <v>2</v>
      </c>
      <c r="K27" s="16" t="s">
        <v>575</v>
      </c>
      <c r="L27" s="15" t="s">
        <v>669</v>
      </c>
    </row>
    <row r="28" spans="1:12" x14ac:dyDescent="0.25">
      <c r="A28" s="15">
        <v>540019</v>
      </c>
      <c r="B28" s="16" t="s">
        <v>62</v>
      </c>
      <c r="C28" s="16" t="s">
        <v>582</v>
      </c>
      <c r="D28" s="16" t="s">
        <v>17</v>
      </c>
      <c r="E28" s="15">
        <v>2</v>
      </c>
      <c r="F28" s="17" t="str">
        <f>"05/31/74"</f>
        <v>05/31/74</v>
      </c>
      <c r="G28" s="18">
        <v>32050</v>
      </c>
      <c r="H28" s="18">
        <v>38519</v>
      </c>
      <c r="I28" s="17" t="str">
        <f>"09/30/1987"</f>
        <v>09/30/1987</v>
      </c>
      <c r="J28" s="19">
        <v>2</v>
      </c>
      <c r="K28" s="16" t="s">
        <v>575</v>
      </c>
      <c r="L28" s="15" t="s">
        <v>669</v>
      </c>
    </row>
    <row r="29" spans="1:12" x14ac:dyDescent="0.25">
      <c r="A29" s="9">
        <v>540020</v>
      </c>
      <c r="B29" s="10" t="s">
        <v>64</v>
      </c>
      <c r="C29" s="10" t="s">
        <v>583</v>
      </c>
      <c r="D29" s="10" t="s">
        <v>14</v>
      </c>
      <c r="E29" s="9">
        <v>5</v>
      </c>
      <c r="F29" s="11">
        <v>27362</v>
      </c>
      <c r="G29" s="12">
        <v>33315</v>
      </c>
      <c r="H29" s="12">
        <v>40347</v>
      </c>
      <c r="I29" s="13" t="str">
        <f>"03/18/1991"</f>
        <v>03/18/1991</v>
      </c>
      <c r="J29" s="14">
        <v>2</v>
      </c>
      <c r="K29" s="10"/>
      <c r="L29" s="9"/>
    </row>
    <row r="30" spans="1:12" x14ac:dyDescent="0.25">
      <c r="A30" s="15">
        <v>540021</v>
      </c>
      <c r="B30" s="16" t="s">
        <v>66</v>
      </c>
      <c r="C30" s="16" t="s">
        <v>583</v>
      </c>
      <c r="D30" s="16" t="s">
        <v>17</v>
      </c>
      <c r="E30" s="15">
        <v>5</v>
      </c>
      <c r="F30" s="17" t="str">
        <f>"03/01/74"</f>
        <v>03/01/74</v>
      </c>
      <c r="G30" s="18">
        <v>33315</v>
      </c>
      <c r="H30" s="18">
        <v>40347</v>
      </c>
      <c r="I30" s="17" t="str">
        <f>"03/18/1991"</f>
        <v>03/18/1991</v>
      </c>
      <c r="J30" s="19">
        <v>2</v>
      </c>
      <c r="K30" s="16"/>
      <c r="L30" s="15"/>
    </row>
    <row r="31" spans="1:12" x14ac:dyDescent="0.25">
      <c r="A31" s="9">
        <v>540022</v>
      </c>
      <c r="B31" s="10" t="s">
        <v>68</v>
      </c>
      <c r="C31" s="10" t="s">
        <v>584</v>
      </c>
      <c r="D31" s="10" t="s">
        <v>14</v>
      </c>
      <c r="E31" s="9">
        <v>3</v>
      </c>
      <c r="F31" s="13" t="str">
        <f>"01/24/75"</f>
        <v>01/24/75</v>
      </c>
      <c r="G31" s="12">
        <v>33315</v>
      </c>
      <c r="H31" s="12">
        <v>41311</v>
      </c>
      <c r="I31" s="13" t="str">
        <f>"03/18/1991"</f>
        <v>03/18/1991</v>
      </c>
      <c r="J31" s="14">
        <v>0</v>
      </c>
      <c r="K31" s="10"/>
      <c r="L31" s="9"/>
    </row>
    <row r="32" spans="1:12" x14ac:dyDescent="0.25">
      <c r="A32" s="15">
        <v>540023</v>
      </c>
      <c r="B32" s="16" t="s">
        <v>70</v>
      </c>
      <c r="C32" s="16" t="s">
        <v>584</v>
      </c>
      <c r="D32" s="16" t="s">
        <v>17</v>
      </c>
      <c r="E32" s="15">
        <v>3</v>
      </c>
      <c r="F32" s="20">
        <v>27383</v>
      </c>
      <c r="G32" s="18">
        <v>33315</v>
      </c>
      <c r="H32" s="18">
        <v>41311</v>
      </c>
      <c r="I32" s="17" t="str">
        <f>"03/18/1991"</f>
        <v>03/18/1991</v>
      </c>
      <c r="J32" s="19">
        <v>2</v>
      </c>
      <c r="K32" s="16"/>
      <c r="L32" s="15"/>
    </row>
    <row r="33" spans="1:12" x14ac:dyDescent="0.25">
      <c r="A33" s="9">
        <v>540024</v>
      </c>
      <c r="B33" s="10" t="s">
        <v>72</v>
      </c>
      <c r="C33" s="10" t="s">
        <v>585</v>
      </c>
      <c r="D33" s="10" t="s">
        <v>14</v>
      </c>
      <c r="E33" s="9">
        <v>6</v>
      </c>
      <c r="F33" s="11">
        <v>27341</v>
      </c>
      <c r="G33" s="12">
        <v>33315</v>
      </c>
      <c r="H33" s="12">
        <v>40820</v>
      </c>
      <c r="I33" s="13" t="str">
        <f>"03/18/1991"</f>
        <v>03/18/1991</v>
      </c>
      <c r="J33" s="14">
        <v>2</v>
      </c>
      <c r="K33" s="10"/>
      <c r="L33" s="9"/>
    </row>
    <row r="34" spans="1:12" x14ac:dyDescent="0.25">
      <c r="A34" s="15">
        <v>540025</v>
      </c>
      <c r="B34" s="16" t="s">
        <v>74</v>
      </c>
      <c r="C34" s="16" t="s">
        <v>585</v>
      </c>
      <c r="D34" s="16" t="s">
        <v>17</v>
      </c>
      <c r="E34" s="15">
        <v>6</v>
      </c>
      <c r="F34" s="17" t="str">
        <f>"03/29/74"</f>
        <v>03/29/74</v>
      </c>
      <c r="G34" s="26">
        <v>33315</v>
      </c>
      <c r="H34" s="18">
        <v>40820</v>
      </c>
      <c r="I34" s="17" t="str">
        <f>"03/18/1991"</f>
        <v>03/18/1991</v>
      </c>
      <c r="J34" s="19">
        <v>2</v>
      </c>
      <c r="K34" s="16"/>
      <c r="L34" s="15"/>
    </row>
    <row r="35" spans="1:12" x14ac:dyDescent="0.25">
      <c r="A35" s="9">
        <v>540026</v>
      </c>
      <c r="B35" s="10" t="s">
        <v>76</v>
      </c>
      <c r="C35" s="10" t="s">
        <v>586</v>
      </c>
      <c r="D35" s="10" t="s">
        <v>14</v>
      </c>
      <c r="E35" s="9">
        <v>4</v>
      </c>
      <c r="F35" s="13" t="str">
        <f>"04/11/75"</f>
        <v>04/11/75</v>
      </c>
      <c r="G35" s="12">
        <v>32206</v>
      </c>
      <c r="H35" s="12">
        <v>40424</v>
      </c>
      <c r="I35" s="13" t="str">
        <f>"03/04/1988"</f>
        <v>03/04/1988</v>
      </c>
      <c r="J35" s="14">
        <v>2</v>
      </c>
      <c r="K35" s="10"/>
      <c r="L35" s="9"/>
    </row>
    <row r="36" spans="1:12" x14ac:dyDescent="0.25">
      <c r="A36" s="15">
        <v>540027</v>
      </c>
      <c r="B36" s="16" t="s">
        <v>78</v>
      </c>
      <c r="C36" s="16" t="s">
        <v>586</v>
      </c>
      <c r="D36" s="16" t="s">
        <v>17</v>
      </c>
      <c r="E36" s="15">
        <v>4</v>
      </c>
      <c r="F36" s="17" t="str">
        <f>"02/14/75"</f>
        <v>02/14/75</v>
      </c>
      <c r="G36" s="18">
        <v>29889</v>
      </c>
      <c r="H36" s="18">
        <v>40424</v>
      </c>
      <c r="I36" s="20">
        <v>29889</v>
      </c>
      <c r="J36" s="19">
        <v>2</v>
      </c>
      <c r="K36" s="16"/>
      <c r="L36" s="15"/>
    </row>
    <row r="37" spans="1:12" x14ac:dyDescent="0.25">
      <c r="A37" s="15">
        <v>540293</v>
      </c>
      <c r="B37" s="16" t="s">
        <v>80</v>
      </c>
      <c r="C37" s="16" t="s">
        <v>586</v>
      </c>
      <c r="D37" s="16" t="s">
        <v>17</v>
      </c>
      <c r="E37" s="15">
        <v>4</v>
      </c>
      <c r="F37" s="17" t="str">
        <f>"04/11/75"</f>
        <v>04/11/75</v>
      </c>
      <c r="G37" s="18">
        <v>32206</v>
      </c>
      <c r="H37" s="18">
        <v>40424</v>
      </c>
      <c r="I37" s="17" t="str">
        <f>"02/09/1904"</f>
        <v>02/09/1904</v>
      </c>
      <c r="J37" s="19">
        <v>2</v>
      </c>
      <c r="K37" s="16"/>
      <c r="L37" s="15"/>
    </row>
    <row r="38" spans="1:12" x14ac:dyDescent="0.25">
      <c r="A38" s="15">
        <v>540294</v>
      </c>
      <c r="B38" s="16" t="s">
        <v>82</v>
      </c>
      <c r="C38" s="16" t="s">
        <v>586</v>
      </c>
      <c r="D38" s="16" t="s">
        <v>17</v>
      </c>
      <c r="E38" s="15">
        <v>4</v>
      </c>
      <c r="F38" s="17"/>
      <c r="G38" s="18">
        <v>33499</v>
      </c>
      <c r="H38" s="18">
        <v>40424</v>
      </c>
      <c r="I38" s="17" t="str">
        <f>"09/18/1991"</f>
        <v>09/18/1991</v>
      </c>
      <c r="J38" s="19">
        <v>2</v>
      </c>
      <c r="K38" s="16"/>
      <c r="L38" s="15"/>
    </row>
    <row r="39" spans="1:12" x14ac:dyDescent="0.25">
      <c r="A39" s="15">
        <v>540028</v>
      </c>
      <c r="B39" s="16" t="s">
        <v>84</v>
      </c>
      <c r="C39" s="16" t="s">
        <v>586</v>
      </c>
      <c r="D39" s="16" t="s">
        <v>17</v>
      </c>
      <c r="E39" s="15">
        <v>4</v>
      </c>
      <c r="F39" s="20">
        <v>27383</v>
      </c>
      <c r="G39" s="18">
        <v>33240</v>
      </c>
      <c r="H39" s="18">
        <v>40424</v>
      </c>
      <c r="I39" s="17" t="str">
        <f>"01/02/1991"</f>
        <v>01/02/1991</v>
      </c>
      <c r="J39" s="19">
        <v>2</v>
      </c>
      <c r="K39" s="16"/>
      <c r="L39" s="15"/>
    </row>
    <row r="40" spans="1:12" x14ac:dyDescent="0.25">
      <c r="A40" s="15">
        <v>540029</v>
      </c>
      <c r="B40" s="16" t="s">
        <v>659</v>
      </c>
      <c r="C40" s="16" t="s">
        <v>586</v>
      </c>
      <c r="D40" s="16" t="s">
        <v>17</v>
      </c>
      <c r="E40" s="15">
        <v>4</v>
      </c>
      <c r="F40" s="17" t="str">
        <f>"02/27/76"</f>
        <v>02/27/76</v>
      </c>
      <c r="G40" s="18">
        <v>30103</v>
      </c>
      <c r="H40" s="18">
        <v>40424</v>
      </c>
      <c r="I40" s="17" t="str">
        <f>"06/01/1982"</f>
        <v>06/01/1982</v>
      </c>
      <c r="J40" s="19">
        <v>2</v>
      </c>
      <c r="K40" s="16"/>
      <c r="L40" s="15"/>
    </row>
    <row r="41" spans="1:12" x14ac:dyDescent="0.25">
      <c r="A41" s="15">
        <v>540280</v>
      </c>
      <c r="B41" s="16" t="s">
        <v>86</v>
      </c>
      <c r="C41" s="16" t="s">
        <v>586</v>
      </c>
      <c r="D41" s="16" t="s">
        <v>17</v>
      </c>
      <c r="E41" s="15">
        <v>4</v>
      </c>
      <c r="F41" s="17" t="str">
        <f>"09/13/74"</f>
        <v>09/13/74</v>
      </c>
      <c r="G41" s="18">
        <v>29077</v>
      </c>
      <c r="H41" s="18">
        <v>40424</v>
      </c>
      <c r="I41" s="17" t="str">
        <f>"08/10/1979"</f>
        <v>08/10/1979</v>
      </c>
      <c r="J41" s="19">
        <v>2</v>
      </c>
      <c r="K41" s="16"/>
      <c r="L41" s="15"/>
    </row>
    <row r="42" spans="1:12" x14ac:dyDescent="0.25">
      <c r="A42" s="15">
        <v>540031</v>
      </c>
      <c r="B42" s="16" t="s">
        <v>88</v>
      </c>
      <c r="C42" s="16" t="s">
        <v>586</v>
      </c>
      <c r="D42" s="16" t="s">
        <v>17</v>
      </c>
      <c r="E42" s="15">
        <v>4</v>
      </c>
      <c r="F42" s="17" t="str">
        <f>"06/30/74"</f>
        <v>06/30/74</v>
      </c>
      <c r="G42" s="18">
        <v>29238</v>
      </c>
      <c r="H42" s="18">
        <v>40424</v>
      </c>
      <c r="I42" s="17" t="str">
        <f>"01/18/1980"</f>
        <v>01/18/1980</v>
      </c>
      <c r="J42" s="19">
        <v>2</v>
      </c>
      <c r="K42" s="16"/>
      <c r="L42" s="15"/>
    </row>
    <row r="43" spans="1:12" x14ac:dyDescent="0.25">
      <c r="A43" s="15">
        <v>540032</v>
      </c>
      <c r="B43" s="16" t="s">
        <v>90</v>
      </c>
      <c r="C43" s="16" t="s">
        <v>586</v>
      </c>
      <c r="D43" s="16" t="s">
        <v>17</v>
      </c>
      <c r="E43" s="15">
        <v>4</v>
      </c>
      <c r="F43" s="20">
        <v>27383</v>
      </c>
      <c r="G43" s="18">
        <v>29077</v>
      </c>
      <c r="H43" s="18">
        <v>40424</v>
      </c>
      <c r="I43" s="17" t="str">
        <f>"08/10/1979"</f>
        <v>08/10/1979</v>
      </c>
      <c r="J43" s="19">
        <v>2</v>
      </c>
      <c r="K43" s="16"/>
      <c r="L43" s="15"/>
    </row>
    <row r="44" spans="1:12" x14ac:dyDescent="0.25">
      <c r="A44" s="15">
        <v>540033</v>
      </c>
      <c r="B44" s="16" t="s">
        <v>661</v>
      </c>
      <c r="C44" s="16" t="s">
        <v>586</v>
      </c>
      <c r="D44" s="16" t="s">
        <v>17</v>
      </c>
      <c r="E44" s="15">
        <v>4</v>
      </c>
      <c r="F44" s="17" t="str">
        <f>"05/17/74"</f>
        <v>05/17/74</v>
      </c>
      <c r="G44" s="18">
        <v>30056</v>
      </c>
      <c r="H44" s="18">
        <v>40424</v>
      </c>
      <c r="I44" s="17" t="str">
        <f>"04/15/1982"</f>
        <v>04/15/1982</v>
      </c>
      <c r="J44" s="19">
        <v>2</v>
      </c>
      <c r="K44" s="16"/>
      <c r="L44" s="15"/>
    </row>
    <row r="45" spans="1:12" x14ac:dyDescent="0.25">
      <c r="A45" s="9">
        <v>540035</v>
      </c>
      <c r="B45" s="10" t="s">
        <v>94</v>
      </c>
      <c r="C45" s="10" t="s">
        <v>587</v>
      </c>
      <c r="D45" s="10" t="s">
        <v>14</v>
      </c>
      <c r="E45" s="9">
        <v>7</v>
      </c>
      <c r="F45" s="13" t="str">
        <f>"01/03/75"</f>
        <v>01/03/75</v>
      </c>
      <c r="G45" s="12">
        <v>33344</v>
      </c>
      <c r="H45" s="12">
        <v>39980</v>
      </c>
      <c r="I45" s="13" t="str">
        <f>"04/16/1991"</f>
        <v>04/16/1991</v>
      </c>
      <c r="J45" s="14">
        <v>2</v>
      </c>
      <c r="K45" s="10"/>
      <c r="L45" s="9"/>
    </row>
    <row r="46" spans="1:12" x14ac:dyDescent="0.25">
      <c r="A46" s="15">
        <v>540036</v>
      </c>
      <c r="B46" s="16" t="s">
        <v>96</v>
      </c>
      <c r="C46" s="16" t="s">
        <v>587</v>
      </c>
      <c r="D46" s="16" t="s">
        <v>17</v>
      </c>
      <c r="E46" s="15">
        <v>7</v>
      </c>
      <c r="F46" s="17" t="str">
        <f>"04/05/74"</f>
        <v>04/05/74</v>
      </c>
      <c r="G46" s="18">
        <v>33344</v>
      </c>
      <c r="H46" s="18">
        <v>39980</v>
      </c>
      <c r="I46" s="17" t="str">
        <f>"04/16/1991"</f>
        <v>04/16/1991</v>
      </c>
      <c r="J46" s="19">
        <v>2</v>
      </c>
      <c r="K46" s="16"/>
      <c r="L46" s="15"/>
    </row>
    <row r="47" spans="1:12" x14ac:dyDescent="0.25">
      <c r="A47" s="15">
        <v>540037</v>
      </c>
      <c r="B47" s="16" t="s">
        <v>98</v>
      </c>
      <c r="C47" s="16" t="s">
        <v>587</v>
      </c>
      <c r="D47" s="16" t="s">
        <v>17</v>
      </c>
      <c r="E47" s="15">
        <v>7</v>
      </c>
      <c r="F47" s="17" t="str">
        <f>"08/09/74"</f>
        <v>08/09/74</v>
      </c>
      <c r="G47" s="18">
        <v>33344</v>
      </c>
      <c r="H47" s="18">
        <v>39980</v>
      </c>
      <c r="I47" s="17" t="str">
        <f>"04/16/1991"</f>
        <v>04/16/1991</v>
      </c>
      <c r="J47" s="19">
        <v>2</v>
      </c>
      <c r="K47" s="16"/>
      <c r="L47" s="15"/>
    </row>
    <row r="48" spans="1:12" x14ac:dyDescent="0.25">
      <c r="A48" s="9">
        <v>540038</v>
      </c>
      <c r="B48" s="10" t="s">
        <v>100</v>
      </c>
      <c r="C48" s="10" t="s">
        <v>588</v>
      </c>
      <c r="D48" s="10" t="s">
        <v>14</v>
      </c>
      <c r="E48" s="9">
        <v>8</v>
      </c>
      <c r="F48" s="13" t="str">
        <f>"01/10/75"</f>
        <v>01/10/75</v>
      </c>
      <c r="G48" s="12">
        <v>31990</v>
      </c>
      <c r="H48" s="12">
        <v>43497</v>
      </c>
      <c r="I48" s="13" t="str">
        <f>"08/01/1987"</f>
        <v>08/01/1987</v>
      </c>
      <c r="J48" s="14">
        <v>2</v>
      </c>
      <c r="K48" s="10"/>
      <c r="L48" s="9"/>
    </row>
    <row r="49" spans="1:12" x14ac:dyDescent="0.25">
      <c r="A49" s="15" t="s">
        <v>102</v>
      </c>
      <c r="B49" s="16" t="s">
        <v>103</v>
      </c>
      <c r="C49" s="16" t="s">
        <v>588</v>
      </c>
      <c r="D49" s="16" t="s">
        <v>17</v>
      </c>
      <c r="E49" s="15">
        <v>8</v>
      </c>
      <c r="F49" s="20">
        <v>27355</v>
      </c>
      <c r="G49" s="18">
        <v>29077</v>
      </c>
      <c r="H49" s="18">
        <v>43497</v>
      </c>
      <c r="I49" s="17" t="str">
        <f>"08/10/1979"</f>
        <v>08/10/1979</v>
      </c>
      <c r="J49" s="19">
        <v>2</v>
      </c>
      <c r="K49" s="16"/>
      <c r="L49" s="15"/>
    </row>
    <row r="50" spans="1:12" x14ac:dyDescent="0.25">
      <c r="A50" s="15">
        <v>540039</v>
      </c>
      <c r="B50" s="16" t="s">
        <v>105</v>
      </c>
      <c r="C50" s="16" t="s">
        <v>588</v>
      </c>
      <c r="D50" s="16" t="s">
        <v>17</v>
      </c>
      <c r="E50" s="15">
        <v>8</v>
      </c>
      <c r="F50" s="17" t="str">
        <f>"05/07/74"</f>
        <v>05/07/74</v>
      </c>
      <c r="G50" s="18">
        <v>32996</v>
      </c>
      <c r="H50" s="18">
        <v>40058</v>
      </c>
      <c r="I50" s="17" t="str">
        <f>"06/18/1987"</f>
        <v>06/18/1987</v>
      </c>
      <c r="J50" s="19">
        <v>2</v>
      </c>
      <c r="K50" s="16"/>
      <c r="L50" s="15"/>
    </row>
    <row r="51" spans="1:12" x14ac:dyDescent="0.25">
      <c r="A51" s="9">
        <v>540040</v>
      </c>
      <c r="B51" s="10" t="s">
        <v>107</v>
      </c>
      <c r="C51" s="10" t="s">
        <v>589</v>
      </c>
      <c r="D51" s="10" t="s">
        <v>14</v>
      </c>
      <c r="E51" s="9">
        <v>4</v>
      </c>
      <c r="F51" s="13" t="str">
        <f>"07/18/75"</f>
        <v>07/18/75</v>
      </c>
      <c r="G51" s="12">
        <v>32157</v>
      </c>
      <c r="H51" s="12">
        <v>41198</v>
      </c>
      <c r="I51" s="13" t="str">
        <f>"01/15/1988"</f>
        <v>01/15/1988</v>
      </c>
      <c r="J51" s="14">
        <v>2</v>
      </c>
      <c r="K51" s="10" t="s">
        <v>574</v>
      </c>
      <c r="L51" s="9" t="s">
        <v>669</v>
      </c>
    </row>
    <row r="52" spans="1:12" x14ac:dyDescent="0.25">
      <c r="A52" s="15">
        <v>540041</v>
      </c>
      <c r="B52" s="16" t="s">
        <v>658</v>
      </c>
      <c r="C52" s="16" t="s">
        <v>589</v>
      </c>
      <c r="D52" s="16" t="s">
        <v>17</v>
      </c>
      <c r="E52" s="15">
        <v>4</v>
      </c>
      <c r="F52" s="17" t="str">
        <f>"06/14/74"</f>
        <v>06/14/74</v>
      </c>
      <c r="G52" s="18">
        <v>33508</v>
      </c>
      <c r="H52" s="18">
        <v>37424</v>
      </c>
      <c r="I52" s="17" t="str">
        <f>"09/27/1991"</f>
        <v>09/27/1991</v>
      </c>
      <c r="J52" s="19">
        <v>2</v>
      </c>
      <c r="K52" s="16" t="s">
        <v>660</v>
      </c>
      <c r="L52" s="15" t="s">
        <v>669</v>
      </c>
    </row>
    <row r="53" spans="1:12" x14ac:dyDescent="0.25">
      <c r="A53" s="15">
        <v>540243</v>
      </c>
      <c r="B53" s="16" t="s">
        <v>109</v>
      </c>
      <c r="C53" s="16" t="s">
        <v>589</v>
      </c>
      <c r="D53" s="16" t="s">
        <v>17</v>
      </c>
      <c r="E53" s="15">
        <v>4</v>
      </c>
      <c r="F53" s="20">
        <v>27348</v>
      </c>
      <c r="G53" s="18">
        <v>30949</v>
      </c>
      <c r="H53" s="18">
        <v>41198</v>
      </c>
      <c r="I53" s="17" t="str">
        <f>"09/24/1984"</f>
        <v>09/24/1984</v>
      </c>
      <c r="J53" s="19">
        <v>2</v>
      </c>
      <c r="K53" s="16" t="s">
        <v>574</v>
      </c>
      <c r="L53" s="15" t="s">
        <v>669</v>
      </c>
    </row>
    <row r="54" spans="1:12" x14ac:dyDescent="0.25">
      <c r="A54" s="15">
        <v>540281</v>
      </c>
      <c r="B54" s="16" t="s">
        <v>111</v>
      </c>
      <c r="C54" s="16" t="s">
        <v>589</v>
      </c>
      <c r="D54" s="16" t="s">
        <v>17</v>
      </c>
      <c r="E54" s="15">
        <v>4</v>
      </c>
      <c r="F54" s="17" t="str">
        <f>"03/25/77"</f>
        <v>03/25/77</v>
      </c>
      <c r="G54" s="18">
        <v>41198</v>
      </c>
      <c r="H54" s="18">
        <v>41198</v>
      </c>
      <c r="I54" s="17" t="str">
        <f>"09/29/1978"</f>
        <v>09/29/1978</v>
      </c>
      <c r="J54" s="19">
        <v>2</v>
      </c>
      <c r="K54" s="16" t="s">
        <v>574</v>
      </c>
      <c r="L54" s="15" t="s">
        <v>669</v>
      </c>
    </row>
    <row r="55" spans="1:12" x14ac:dyDescent="0.25">
      <c r="A55" s="15">
        <v>540244</v>
      </c>
      <c r="B55" s="16" t="s">
        <v>113</v>
      </c>
      <c r="C55" s="16" t="s">
        <v>589</v>
      </c>
      <c r="D55" s="16" t="s">
        <v>17</v>
      </c>
      <c r="E55" s="15">
        <v>4</v>
      </c>
      <c r="F55" s="20">
        <v>27348</v>
      </c>
      <c r="G55" s="18">
        <v>29644</v>
      </c>
      <c r="H55" s="18">
        <v>41198</v>
      </c>
      <c r="I55" s="17" t="str">
        <f>"02/27/1981"</f>
        <v>02/27/1981</v>
      </c>
      <c r="J55" s="19">
        <v>2</v>
      </c>
      <c r="K55" s="16" t="s">
        <v>574</v>
      </c>
      <c r="L55" s="15" t="s">
        <v>669</v>
      </c>
    </row>
    <row r="56" spans="1:12" x14ac:dyDescent="0.25">
      <c r="A56" s="15">
        <v>540228</v>
      </c>
      <c r="B56" s="16" t="s">
        <v>115</v>
      </c>
      <c r="C56" s="16" t="s">
        <v>589</v>
      </c>
      <c r="D56" s="16" t="s">
        <v>17</v>
      </c>
      <c r="E56" s="15">
        <v>4</v>
      </c>
      <c r="F56" s="17" t="str">
        <f>"02/11/77"</f>
        <v>02/11/77</v>
      </c>
      <c r="G56" s="18">
        <v>32100</v>
      </c>
      <c r="H56" s="18">
        <v>41198</v>
      </c>
      <c r="I56" s="20">
        <v>32100</v>
      </c>
      <c r="J56" s="19">
        <v>2</v>
      </c>
      <c r="K56" s="16" t="s">
        <v>574</v>
      </c>
      <c r="L56" s="15" t="s">
        <v>669</v>
      </c>
    </row>
    <row r="57" spans="1:12" x14ac:dyDescent="0.25">
      <c r="A57" s="15">
        <v>540043</v>
      </c>
      <c r="B57" s="16" t="s">
        <v>117</v>
      </c>
      <c r="C57" s="16" t="s">
        <v>589</v>
      </c>
      <c r="D57" s="16" t="s">
        <v>17</v>
      </c>
      <c r="E57" s="15">
        <v>4</v>
      </c>
      <c r="F57" s="17" t="str">
        <f>"02/14/75"</f>
        <v>02/14/75</v>
      </c>
      <c r="G57" s="18">
        <v>33010</v>
      </c>
      <c r="H57" s="18">
        <v>41198</v>
      </c>
      <c r="I57" s="17" t="str">
        <f>"05/17/1990"</f>
        <v>05/17/1990</v>
      </c>
      <c r="J57" s="19">
        <v>2</v>
      </c>
      <c r="K57" s="16" t="s">
        <v>574</v>
      </c>
      <c r="L57" s="15" t="s">
        <v>669</v>
      </c>
    </row>
    <row r="58" spans="1:12" x14ac:dyDescent="0.25">
      <c r="A58" s="15">
        <v>540044</v>
      </c>
      <c r="B58" s="16" t="s">
        <v>119</v>
      </c>
      <c r="C58" s="16" t="s">
        <v>589</v>
      </c>
      <c r="D58" s="16" t="s">
        <v>17</v>
      </c>
      <c r="E58" s="15">
        <v>4</v>
      </c>
      <c r="F58" s="17" t="str">
        <f>"06/21/74"</f>
        <v>06/21/74</v>
      </c>
      <c r="G58" s="18">
        <v>30918</v>
      </c>
      <c r="H58" s="18">
        <v>41198</v>
      </c>
      <c r="I58" s="17" t="str">
        <f>"08/24/1984"</f>
        <v>08/24/1984</v>
      </c>
      <c r="J58" s="19">
        <v>2</v>
      </c>
      <c r="K58" s="16" t="s">
        <v>574</v>
      </c>
      <c r="L58" s="15" t="s">
        <v>669</v>
      </c>
    </row>
    <row r="59" spans="1:12" x14ac:dyDescent="0.25">
      <c r="A59" s="15">
        <v>540045</v>
      </c>
      <c r="B59" s="16" t="s">
        <v>121</v>
      </c>
      <c r="C59" s="16" t="s">
        <v>589</v>
      </c>
      <c r="D59" s="16" t="s">
        <v>17</v>
      </c>
      <c r="E59" s="15">
        <v>4</v>
      </c>
      <c r="F59" s="17" t="str">
        <f>"05/31/74"</f>
        <v>05/31/74</v>
      </c>
      <c r="G59" s="18">
        <v>28703</v>
      </c>
      <c r="H59" s="18">
        <v>41198</v>
      </c>
      <c r="I59" s="17" t="str">
        <f>"08/01/1978"</f>
        <v>08/01/1978</v>
      </c>
      <c r="J59" s="19">
        <v>2</v>
      </c>
      <c r="K59" s="16" t="s">
        <v>574</v>
      </c>
      <c r="L59" s="15" t="s">
        <v>669</v>
      </c>
    </row>
    <row r="60" spans="1:12" x14ac:dyDescent="0.25">
      <c r="A60" s="9">
        <v>540226</v>
      </c>
      <c r="B60" s="10" t="s">
        <v>123</v>
      </c>
      <c r="C60" s="10" t="s">
        <v>590</v>
      </c>
      <c r="D60" s="10" t="s">
        <v>14</v>
      </c>
      <c r="E60" s="9">
        <v>8</v>
      </c>
      <c r="F60" s="13" t="str">
        <f>"01/31/75"</f>
        <v>01/31/75</v>
      </c>
      <c r="G60" s="12">
        <v>31990</v>
      </c>
      <c r="H60" s="12">
        <v>37567</v>
      </c>
      <c r="I60" s="13" t="str">
        <f>"08/01/1987"</f>
        <v>08/01/1987</v>
      </c>
      <c r="J60" s="14">
        <v>2</v>
      </c>
      <c r="K60" s="10" t="s">
        <v>575</v>
      </c>
      <c r="L60" s="9"/>
    </row>
    <row r="61" spans="1:12" x14ac:dyDescent="0.25">
      <c r="A61" s="15">
        <v>540046</v>
      </c>
      <c r="B61" s="16" t="s">
        <v>125</v>
      </c>
      <c r="C61" s="16" t="s">
        <v>590</v>
      </c>
      <c r="D61" s="16" t="s">
        <v>17</v>
      </c>
      <c r="E61" s="15">
        <v>8</v>
      </c>
      <c r="F61" s="17" t="str">
        <f>"08/16/74"</f>
        <v>08/16/74</v>
      </c>
      <c r="G61" s="18">
        <v>32234</v>
      </c>
      <c r="H61" s="18">
        <v>37567</v>
      </c>
      <c r="I61" s="17" t="str">
        <f>"04/01/1988"</f>
        <v>04/01/1988</v>
      </c>
      <c r="J61" s="19">
        <v>2</v>
      </c>
      <c r="K61" s="16" t="s">
        <v>575</v>
      </c>
      <c r="L61" s="15"/>
    </row>
    <row r="62" spans="1:12" x14ac:dyDescent="0.25">
      <c r="A62" s="15">
        <v>540276</v>
      </c>
      <c r="B62" s="16" t="s">
        <v>127</v>
      </c>
      <c r="C62" s="16" t="s">
        <v>590</v>
      </c>
      <c r="D62" s="16" t="s">
        <v>17</v>
      </c>
      <c r="E62" s="15">
        <v>8</v>
      </c>
      <c r="F62" s="17" t="str">
        <f>"05/06/77"</f>
        <v>05/06/77</v>
      </c>
      <c r="G62" s="18">
        <v>32309</v>
      </c>
      <c r="H62" s="18">
        <v>37567</v>
      </c>
      <c r="I62" s="17" t="str">
        <f>"06/15/1988"</f>
        <v>06/15/1988</v>
      </c>
      <c r="J62" s="19">
        <v>2</v>
      </c>
      <c r="K62" s="16" t="s">
        <v>575</v>
      </c>
      <c r="L62" s="15"/>
    </row>
    <row r="63" spans="1:12" x14ac:dyDescent="0.25">
      <c r="A63" s="9">
        <v>540047</v>
      </c>
      <c r="B63" s="10" t="s">
        <v>129</v>
      </c>
      <c r="C63" s="10" t="s">
        <v>591</v>
      </c>
      <c r="D63" s="10" t="s">
        <v>14</v>
      </c>
      <c r="E63" s="9">
        <v>11</v>
      </c>
      <c r="F63" s="13" t="str">
        <f>"08/02/74"</f>
        <v>08/02/74</v>
      </c>
      <c r="G63" s="12">
        <v>30848</v>
      </c>
      <c r="H63" s="12">
        <v>40287</v>
      </c>
      <c r="I63" s="13" t="str">
        <f>"06/15/1984"</f>
        <v>06/15/1984</v>
      </c>
      <c r="J63" s="14">
        <v>2</v>
      </c>
      <c r="K63" s="10"/>
      <c r="L63" s="9"/>
    </row>
    <row r="64" spans="1:12" x14ac:dyDescent="0.25">
      <c r="A64" s="15">
        <v>540048</v>
      </c>
      <c r="B64" s="16" t="s">
        <v>131</v>
      </c>
      <c r="C64" s="16" t="s">
        <v>591</v>
      </c>
      <c r="D64" s="16" t="s">
        <v>17</v>
      </c>
      <c r="E64" s="15">
        <v>11</v>
      </c>
      <c r="F64" s="17" t="str">
        <f>"06/07/74"</f>
        <v>06/07/74</v>
      </c>
      <c r="G64" s="18">
        <v>30286</v>
      </c>
      <c r="H64" s="18">
        <v>40287</v>
      </c>
      <c r="I64" s="20">
        <v>30286</v>
      </c>
      <c r="J64" s="19">
        <v>2</v>
      </c>
      <c r="K64" s="16"/>
      <c r="L64" s="15"/>
    </row>
    <row r="65" spans="1:12" x14ac:dyDescent="0.25">
      <c r="A65" s="15">
        <v>540049</v>
      </c>
      <c r="B65" s="16" t="s">
        <v>133</v>
      </c>
      <c r="C65" s="16" t="s">
        <v>591</v>
      </c>
      <c r="D65" s="16" t="s">
        <v>17</v>
      </c>
      <c r="E65" s="15">
        <v>11</v>
      </c>
      <c r="F65" s="17" t="str">
        <f>"03/29/74"</f>
        <v>03/29/74</v>
      </c>
      <c r="G65" s="18">
        <v>29356</v>
      </c>
      <c r="H65" s="18">
        <v>40287</v>
      </c>
      <c r="I65" s="17" t="str">
        <f>"05/15/1980"</f>
        <v>05/15/1980</v>
      </c>
      <c r="J65" s="19">
        <v>2</v>
      </c>
      <c r="K65" s="16"/>
      <c r="L65" s="15"/>
    </row>
    <row r="66" spans="1:12" x14ac:dyDescent="0.25">
      <c r="A66" s="9">
        <v>540051</v>
      </c>
      <c r="B66" s="10" t="s">
        <v>135</v>
      </c>
      <c r="C66" s="10" t="s">
        <v>592</v>
      </c>
      <c r="D66" s="10" t="s">
        <v>14</v>
      </c>
      <c r="E66" s="9">
        <v>8</v>
      </c>
      <c r="F66" s="13" t="str">
        <f>"04/25/75"</f>
        <v>04/25/75</v>
      </c>
      <c r="G66" s="12">
        <v>31217</v>
      </c>
      <c r="H66" s="12">
        <v>40058</v>
      </c>
      <c r="I66" s="13" t="str">
        <f>"06/19/1985"</f>
        <v>06/19/1985</v>
      </c>
      <c r="J66" s="14">
        <v>2</v>
      </c>
      <c r="K66" s="10" t="s">
        <v>574</v>
      </c>
      <c r="L66" s="9" t="s">
        <v>669</v>
      </c>
    </row>
    <row r="67" spans="1:12" x14ac:dyDescent="0.25">
      <c r="A67" s="15">
        <v>540052</v>
      </c>
      <c r="B67" s="16" t="s">
        <v>137</v>
      </c>
      <c r="C67" s="16" t="s">
        <v>592</v>
      </c>
      <c r="D67" s="16" t="s">
        <v>17</v>
      </c>
      <c r="E67" s="15">
        <v>8</v>
      </c>
      <c r="F67" s="17" t="str">
        <f>"05/31/74"</f>
        <v>05/31/74</v>
      </c>
      <c r="G67" s="18">
        <v>33222</v>
      </c>
      <c r="H67" s="18">
        <v>40058</v>
      </c>
      <c r="I67" s="17" t="str">
        <f>"07/01/1987"</f>
        <v>07/01/1987</v>
      </c>
      <c r="J67" s="19">
        <v>2</v>
      </c>
      <c r="K67" s="16" t="s">
        <v>574</v>
      </c>
      <c r="L67" s="15" t="s">
        <v>669</v>
      </c>
    </row>
    <row r="68" spans="1:12" x14ac:dyDescent="0.25">
      <c r="A68" s="15">
        <v>540245</v>
      </c>
      <c r="B68" s="16" t="s">
        <v>139</v>
      </c>
      <c r="C68" s="16" t="s">
        <v>592</v>
      </c>
      <c r="D68" s="16" t="s">
        <v>17</v>
      </c>
      <c r="E68" s="15">
        <v>8</v>
      </c>
      <c r="F68" s="20">
        <v>27348</v>
      </c>
      <c r="G68" s="18">
        <v>31990</v>
      </c>
      <c r="H68" s="18">
        <v>40058</v>
      </c>
      <c r="I68" s="17" t="str">
        <f>"08/01/1987"</f>
        <v>08/01/1987</v>
      </c>
      <c r="J68" s="19">
        <v>2</v>
      </c>
      <c r="K68" s="16" t="s">
        <v>574</v>
      </c>
      <c r="L68" s="15" t="s">
        <v>669</v>
      </c>
    </row>
    <row r="69" spans="1:12" x14ac:dyDescent="0.25">
      <c r="A69" s="9">
        <v>540053</v>
      </c>
      <c r="B69" s="10" t="s">
        <v>141</v>
      </c>
      <c r="C69" s="10" t="s">
        <v>593</v>
      </c>
      <c r="D69" s="10" t="s">
        <v>14</v>
      </c>
      <c r="E69" s="9">
        <v>6</v>
      </c>
      <c r="F69" s="13" t="str">
        <f>"07/11/75"</f>
        <v>07/11/75</v>
      </c>
      <c r="G69" s="12">
        <v>32328</v>
      </c>
      <c r="H69" s="12">
        <v>41184</v>
      </c>
      <c r="I69" s="13" t="str">
        <f>"07/04/1988"</f>
        <v>07/04/1988</v>
      </c>
      <c r="J69" s="14">
        <v>2</v>
      </c>
      <c r="K69" s="10"/>
      <c r="L69" s="9"/>
    </row>
    <row r="70" spans="1:12" x14ac:dyDescent="0.25">
      <c r="A70" s="15">
        <v>540054</v>
      </c>
      <c r="B70" s="16" t="s">
        <v>143</v>
      </c>
      <c r="C70" s="16" t="s">
        <v>593</v>
      </c>
      <c r="D70" s="16" t="s">
        <v>17</v>
      </c>
      <c r="E70" s="15">
        <v>6</v>
      </c>
      <c r="F70" s="17" t="str">
        <f>"07/26/74"</f>
        <v>07/26/74</v>
      </c>
      <c r="G70" s="26">
        <v>29467</v>
      </c>
      <c r="H70" s="18">
        <v>41184</v>
      </c>
      <c r="I70" s="17" t="str">
        <f>"09/03/1980"</f>
        <v>09/03/1980</v>
      </c>
      <c r="J70" s="19">
        <v>2</v>
      </c>
      <c r="K70" s="16"/>
      <c r="L70" s="15"/>
    </row>
    <row r="71" spans="1:12" x14ac:dyDescent="0.25">
      <c r="A71" s="15">
        <v>540055</v>
      </c>
      <c r="B71" s="16" t="s">
        <v>145</v>
      </c>
      <c r="C71" s="16" t="s">
        <v>593</v>
      </c>
      <c r="D71" s="16" t="s">
        <v>17</v>
      </c>
      <c r="E71" s="15">
        <v>6</v>
      </c>
      <c r="F71" s="17" t="str">
        <f>"07/19/74"</f>
        <v>07/19/74</v>
      </c>
      <c r="G71" s="26">
        <v>32206</v>
      </c>
      <c r="H71" s="18">
        <v>41184</v>
      </c>
      <c r="I71" s="17" t="str">
        <f>"03/04/1988"</f>
        <v>03/04/1988</v>
      </c>
      <c r="J71" s="19">
        <v>2</v>
      </c>
      <c r="K71" s="16"/>
      <c r="L71" s="15"/>
    </row>
    <row r="72" spans="1:12" x14ac:dyDescent="0.25">
      <c r="A72" s="15">
        <v>540056</v>
      </c>
      <c r="B72" s="16" t="s">
        <v>147</v>
      </c>
      <c r="C72" s="16" t="s">
        <v>593</v>
      </c>
      <c r="D72" s="16" t="s">
        <v>17</v>
      </c>
      <c r="E72" s="15">
        <v>6</v>
      </c>
      <c r="F72" s="20">
        <v>27026</v>
      </c>
      <c r="G72" s="26">
        <v>28536</v>
      </c>
      <c r="H72" s="18">
        <v>41184</v>
      </c>
      <c r="I72" s="17" t="str">
        <f>"02/15/1978"</f>
        <v>02/15/1978</v>
      </c>
      <c r="J72" s="19">
        <v>2</v>
      </c>
      <c r="K72" s="16"/>
      <c r="L72" s="15"/>
    </row>
    <row r="73" spans="1:12" x14ac:dyDescent="0.25">
      <c r="A73" s="15">
        <v>540057</v>
      </c>
      <c r="B73" s="16" t="s">
        <v>149</v>
      </c>
      <c r="C73" s="16" t="s">
        <v>593</v>
      </c>
      <c r="D73" s="16" t="s">
        <v>17</v>
      </c>
      <c r="E73" s="15">
        <v>6</v>
      </c>
      <c r="F73" s="17" t="str">
        <f>"05/31/74"</f>
        <v>05/31/74</v>
      </c>
      <c r="G73" s="26">
        <v>32206</v>
      </c>
      <c r="H73" s="18">
        <v>41184</v>
      </c>
      <c r="I73" s="17" t="str">
        <f>"03/04/1988"</f>
        <v>03/04/1988</v>
      </c>
      <c r="J73" s="19">
        <v>2</v>
      </c>
      <c r="K73" s="16"/>
      <c r="L73" s="15"/>
    </row>
    <row r="74" spans="1:12" x14ac:dyDescent="0.25">
      <c r="A74" s="15">
        <v>540058</v>
      </c>
      <c r="B74" s="16" t="s">
        <v>151</v>
      </c>
      <c r="C74" s="16" t="s">
        <v>593</v>
      </c>
      <c r="D74" s="16" t="s">
        <v>17</v>
      </c>
      <c r="E74" s="15">
        <v>6</v>
      </c>
      <c r="F74" s="17" t="str">
        <f>"03/08/74"</f>
        <v>03/08/74</v>
      </c>
      <c r="G74" s="26">
        <v>32206</v>
      </c>
      <c r="H74" s="18">
        <v>41184</v>
      </c>
      <c r="I74" s="17" t="str">
        <f>"03/04/1988"</f>
        <v>03/04/1988</v>
      </c>
      <c r="J74" s="19">
        <v>2</v>
      </c>
      <c r="K74" s="16"/>
      <c r="L74" s="15"/>
    </row>
    <row r="75" spans="1:12" x14ac:dyDescent="0.25">
      <c r="A75" s="15">
        <v>540059</v>
      </c>
      <c r="B75" s="16" t="s">
        <v>153</v>
      </c>
      <c r="C75" s="16" t="s">
        <v>593</v>
      </c>
      <c r="D75" s="16" t="s">
        <v>17</v>
      </c>
      <c r="E75" s="15">
        <v>6</v>
      </c>
      <c r="F75" s="17" t="str">
        <f>"03/15/74"</f>
        <v>03/15/74</v>
      </c>
      <c r="G75" s="26">
        <v>29481</v>
      </c>
      <c r="H75" s="18">
        <v>41184</v>
      </c>
      <c r="I75" s="17" t="str">
        <f>"09/17/1980"</f>
        <v>09/17/1980</v>
      </c>
      <c r="J75" s="19">
        <v>2</v>
      </c>
      <c r="K75" s="16"/>
      <c r="L75" s="15"/>
    </row>
    <row r="76" spans="1:12" x14ac:dyDescent="0.25">
      <c r="A76" s="15">
        <v>540242</v>
      </c>
      <c r="B76" s="16" t="s">
        <v>155</v>
      </c>
      <c r="C76" s="16" t="s">
        <v>593</v>
      </c>
      <c r="D76" s="16" t="s">
        <v>17</v>
      </c>
      <c r="E76" s="15">
        <v>6</v>
      </c>
      <c r="F76" s="20">
        <v>27348</v>
      </c>
      <c r="G76" s="26">
        <v>31385</v>
      </c>
      <c r="H76" s="18">
        <v>41184</v>
      </c>
      <c r="I76" s="20">
        <v>31385</v>
      </c>
      <c r="J76" s="19">
        <v>2</v>
      </c>
      <c r="K76" s="16"/>
      <c r="L76" s="15"/>
    </row>
    <row r="77" spans="1:12" x14ac:dyDescent="0.25">
      <c r="A77" s="15">
        <v>540060</v>
      </c>
      <c r="B77" s="16" t="s">
        <v>157</v>
      </c>
      <c r="C77" s="16" t="s">
        <v>593</v>
      </c>
      <c r="D77" s="16" t="s">
        <v>17</v>
      </c>
      <c r="E77" s="15">
        <v>6</v>
      </c>
      <c r="F77" s="17" t="str">
        <f>"04/05/74"</f>
        <v>04/05/74</v>
      </c>
      <c r="G77" s="26">
        <v>32218</v>
      </c>
      <c r="H77" s="18">
        <v>41184</v>
      </c>
      <c r="I77" s="17" t="str">
        <f>"03/16/1988"</f>
        <v>03/16/1988</v>
      </c>
      <c r="J77" s="19">
        <v>2</v>
      </c>
      <c r="K77" s="16"/>
      <c r="L77" s="15"/>
    </row>
    <row r="78" spans="1:12" x14ac:dyDescent="0.25">
      <c r="A78" s="15">
        <v>540061</v>
      </c>
      <c r="B78" s="16" t="s">
        <v>159</v>
      </c>
      <c r="C78" s="16" t="s">
        <v>593</v>
      </c>
      <c r="D78" s="16" t="s">
        <v>17</v>
      </c>
      <c r="E78" s="15">
        <v>6</v>
      </c>
      <c r="F78" s="17" t="str">
        <f>"03/01/74"</f>
        <v>03/01/74</v>
      </c>
      <c r="G78" s="26">
        <v>29103</v>
      </c>
      <c r="H78" s="18">
        <v>41184</v>
      </c>
      <c r="I78" s="17" t="str">
        <f>"09/05/1979"</f>
        <v>09/05/1979</v>
      </c>
      <c r="J78" s="19">
        <v>2</v>
      </c>
      <c r="K78" s="16"/>
      <c r="L78" s="15"/>
    </row>
    <row r="79" spans="1:12" x14ac:dyDescent="0.25">
      <c r="A79" s="15">
        <v>540062</v>
      </c>
      <c r="B79" s="16" t="s">
        <v>161</v>
      </c>
      <c r="C79" s="16" t="s">
        <v>593</v>
      </c>
      <c r="D79" s="16" t="s">
        <v>17</v>
      </c>
      <c r="E79" s="15">
        <v>6</v>
      </c>
      <c r="F79" s="17" t="str">
        <f>"08/09/74"</f>
        <v>08/09/74</v>
      </c>
      <c r="G79" s="26">
        <v>32234</v>
      </c>
      <c r="H79" s="18">
        <v>41184</v>
      </c>
      <c r="I79" s="17" t="str">
        <f>"04/01/1988"</f>
        <v>04/01/1988</v>
      </c>
      <c r="J79" s="19">
        <v>2</v>
      </c>
      <c r="K79" s="16"/>
      <c r="L79" s="15"/>
    </row>
    <row r="80" spans="1:12" x14ac:dyDescent="0.25">
      <c r="A80" s="9">
        <v>540063</v>
      </c>
      <c r="B80" s="10" t="s">
        <v>163</v>
      </c>
      <c r="C80" s="10" t="s">
        <v>594</v>
      </c>
      <c r="D80" s="10" t="s">
        <v>14</v>
      </c>
      <c r="E80" s="9">
        <v>5</v>
      </c>
      <c r="F80" s="13" t="str">
        <f>"01/17/75"</f>
        <v>01/17/75</v>
      </c>
      <c r="G80" s="12">
        <v>31168</v>
      </c>
      <c r="H80" s="12">
        <v>38035</v>
      </c>
      <c r="I80" s="13" t="str">
        <f>"05/01/1985"</f>
        <v>05/01/1985</v>
      </c>
      <c r="J80" s="14">
        <v>2</v>
      </c>
      <c r="K80" s="10"/>
      <c r="L80" s="9"/>
    </row>
    <row r="81" spans="1:12" x14ac:dyDescent="0.25">
      <c r="A81" s="15">
        <v>540241</v>
      </c>
      <c r="B81" s="16" t="s">
        <v>165</v>
      </c>
      <c r="C81" s="16" t="s">
        <v>594</v>
      </c>
      <c r="D81" s="16" t="s">
        <v>17</v>
      </c>
      <c r="E81" s="15">
        <v>5</v>
      </c>
      <c r="F81" s="20">
        <v>27348</v>
      </c>
      <c r="G81" s="18">
        <v>33315</v>
      </c>
      <c r="H81" s="18">
        <v>38035</v>
      </c>
      <c r="I81" s="17" t="str">
        <f>"03/18/1991"</f>
        <v>03/18/1991</v>
      </c>
      <c r="J81" s="19">
        <v>2</v>
      </c>
      <c r="K81" s="16"/>
      <c r="L81" s="15"/>
    </row>
    <row r="82" spans="1:12" x14ac:dyDescent="0.25">
      <c r="A82" s="15">
        <v>540064</v>
      </c>
      <c r="B82" s="16" t="s">
        <v>167</v>
      </c>
      <c r="C82" s="16" t="s">
        <v>594</v>
      </c>
      <c r="D82" s="16" t="s">
        <v>17</v>
      </c>
      <c r="E82" s="15">
        <v>5</v>
      </c>
      <c r="F82" s="17" t="str">
        <f>"05/17/74"</f>
        <v>05/17/74</v>
      </c>
      <c r="G82" s="18">
        <v>28369</v>
      </c>
      <c r="H82" s="18">
        <v>38035</v>
      </c>
      <c r="I82" s="17" t="str">
        <f>"09/01/1977"</f>
        <v>09/01/1977</v>
      </c>
      <c r="J82" s="19">
        <v>2</v>
      </c>
      <c r="K82" s="16"/>
      <c r="L82" s="15"/>
    </row>
    <row r="83" spans="1:12" x14ac:dyDescent="0.25">
      <c r="A83" s="9">
        <v>540065</v>
      </c>
      <c r="B83" s="10" t="s">
        <v>169</v>
      </c>
      <c r="C83" s="10" t="s">
        <v>595</v>
      </c>
      <c r="D83" s="10" t="s">
        <v>14</v>
      </c>
      <c r="E83" s="9">
        <v>9</v>
      </c>
      <c r="F83" s="11">
        <v>27383</v>
      </c>
      <c r="G83" s="12">
        <v>29509</v>
      </c>
      <c r="H83" s="12">
        <v>40165</v>
      </c>
      <c r="I83" s="11">
        <v>29509</v>
      </c>
      <c r="J83" s="14">
        <v>3</v>
      </c>
      <c r="K83" s="10" t="s">
        <v>575</v>
      </c>
      <c r="L83" s="9" t="s">
        <v>669</v>
      </c>
    </row>
    <row r="84" spans="1:12" x14ac:dyDescent="0.25">
      <c r="A84" s="15">
        <v>540030</v>
      </c>
      <c r="B84" s="16" t="s">
        <v>171</v>
      </c>
      <c r="C84" s="16" t="s">
        <v>595</v>
      </c>
      <c r="D84" s="16" t="s">
        <v>17</v>
      </c>
      <c r="E84" s="15">
        <v>9</v>
      </c>
      <c r="F84" s="17"/>
      <c r="G84" s="18">
        <v>40165</v>
      </c>
      <c r="H84" s="18">
        <v>40165</v>
      </c>
      <c r="I84" s="17" t="str">
        <f>"07/07/1910"</f>
        <v>07/07/1910</v>
      </c>
      <c r="J84" s="19">
        <v>2</v>
      </c>
      <c r="K84" s="16" t="s">
        <v>575</v>
      </c>
      <c r="L84" s="15" t="s">
        <v>669</v>
      </c>
    </row>
    <row r="85" spans="1:12" x14ac:dyDescent="0.25">
      <c r="A85" s="15">
        <v>540066</v>
      </c>
      <c r="B85" s="16" t="s">
        <v>173</v>
      </c>
      <c r="C85" s="16" t="s">
        <v>595</v>
      </c>
      <c r="D85" s="16" t="s">
        <v>17</v>
      </c>
      <c r="E85" s="15">
        <v>9</v>
      </c>
      <c r="F85" s="17" t="str">
        <f>"02/01/74"</f>
        <v>02/01/74</v>
      </c>
      <c r="G85" s="18">
        <v>29193</v>
      </c>
      <c r="H85" s="18">
        <v>40165</v>
      </c>
      <c r="I85" s="20">
        <v>29193</v>
      </c>
      <c r="J85" s="19">
        <v>2</v>
      </c>
      <c r="K85" s="16" t="s">
        <v>575</v>
      </c>
      <c r="L85" s="15" t="s">
        <v>669</v>
      </c>
    </row>
    <row r="86" spans="1:12" x14ac:dyDescent="0.25">
      <c r="A86" s="15">
        <v>540067</v>
      </c>
      <c r="B86" s="16" t="s">
        <v>175</v>
      </c>
      <c r="C86" s="16" t="s">
        <v>595</v>
      </c>
      <c r="D86" s="16" t="s">
        <v>17</v>
      </c>
      <c r="E86" s="15">
        <v>9</v>
      </c>
      <c r="F86" s="17" t="str">
        <f>"02/27/76"</f>
        <v>02/27/76</v>
      </c>
      <c r="G86" s="18">
        <v>30918</v>
      </c>
      <c r="H86" s="18">
        <v>40165</v>
      </c>
      <c r="I86" s="17" t="str">
        <f>"08/24/1984"</f>
        <v>08/24/1984</v>
      </c>
      <c r="J86" s="19">
        <v>2</v>
      </c>
      <c r="K86" s="16" t="s">
        <v>575</v>
      </c>
      <c r="L86" s="15" t="s">
        <v>669</v>
      </c>
    </row>
    <row r="87" spans="1:12" x14ac:dyDescent="0.25">
      <c r="A87" s="15">
        <v>540068</v>
      </c>
      <c r="B87" s="16" t="s">
        <v>177</v>
      </c>
      <c r="C87" s="16" t="s">
        <v>595</v>
      </c>
      <c r="D87" s="16" t="s">
        <v>17</v>
      </c>
      <c r="E87" s="15">
        <v>9</v>
      </c>
      <c r="F87" s="17" t="str">
        <f>"05/03/74"</f>
        <v>05/03/74</v>
      </c>
      <c r="G87" s="18">
        <v>29021</v>
      </c>
      <c r="H87" s="18">
        <v>40165</v>
      </c>
      <c r="I87" s="17" t="str">
        <f>"06/15/1979"</f>
        <v>06/15/1979</v>
      </c>
      <c r="J87" s="19">
        <v>2</v>
      </c>
      <c r="K87" s="16" t="s">
        <v>575</v>
      </c>
      <c r="L87" s="15" t="s">
        <v>669</v>
      </c>
    </row>
    <row r="88" spans="1:12" x14ac:dyDescent="0.25">
      <c r="A88" s="15">
        <v>540069</v>
      </c>
      <c r="B88" s="16" t="s">
        <v>179</v>
      </c>
      <c r="C88" s="16" t="s">
        <v>595</v>
      </c>
      <c r="D88" s="16" t="s">
        <v>17</v>
      </c>
      <c r="E88" s="15">
        <v>9</v>
      </c>
      <c r="F88" s="17" t="str">
        <f>"02/01/74"</f>
        <v>02/01/74</v>
      </c>
      <c r="G88" s="18">
        <v>29298</v>
      </c>
      <c r="H88" s="18">
        <v>40165</v>
      </c>
      <c r="I88" s="17" t="str">
        <f>"03/18/1980"</f>
        <v>03/18/1980</v>
      </c>
      <c r="J88" s="19">
        <v>2</v>
      </c>
      <c r="K88" s="16" t="s">
        <v>575</v>
      </c>
      <c r="L88" s="15" t="s">
        <v>669</v>
      </c>
    </row>
    <row r="89" spans="1:12" x14ac:dyDescent="0.25">
      <c r="A89" s="9">
        <v>540070</v>
      </c>
      <c r="B89" s="10" t="s">
        <v>181</v>
      </c>
      <c r="C89" s="10" t="s">
        <v>596</v>
      </c>
      <c r="D89" s="10" t="s">
        <v>14</v>
      </c>
      <c r="E89" s="9">
        <v>3</v>
      </c>
      <c r="F89" s="13" t="str">
        <f>"04/25/75"</f>
        <v>04/25/75</v>
      </c>
      <c r="G89" s="12">
        <v>31124</v>
      </c>
      <c r="H89" s="12">
        <v>39484</v>
      </c>
      <c r="I89" s="13" t="str">
        <f>"03/18/1985"</f>
        <v>03/18/1985</v>
      </c>
      <c r="J89" s="14">
        <v>2</v>
      </c>
      <c r="K89" s="10" t="s">
        <v>634</v>
      </c>
      <c r="L89" s="9" t="s">
        <v>669</v>
      </c>
    </row>
    <row r="90" spans="1:12" x14ac:dyDescent="0.25">
      <c r="A90" s="15">
        <v>540071</v>
      </c>
      <c r="B90" s="16" t="s">
        <v>183</v>
      </c>
      <c r="C90" s="16" t="s">
        <v>596</v>
      </c>
      <c r="D90" s="16" t="s">
        <v>17</v>
      </c>
      <c r="E90" s="15">
        <v>3</v>
      </c>
      <c r="F90" s="20">
        <v>27698</v>
      </c>
      <c r="G90" s="18">
        <v>30056</v>
      </c>
      <c r="H90" s="18">
        <v>39484</v>
      </c>
      <c r="I90" s="17" t="str">
        <f>"04/15/1982"</f>
        <v>04/15/1982</v>
      </c>
      <c r="J90" s="19">
        <v>2</v>
      </c>
      <c r="K90" s="16"/>
      <c r="L90" s="15"/>
    </row>
    <row r="91" spans="1:12" x14ac:dyDescent="0.25">
      <c r="A91" s="15">
        <v>540072</v>
      </c>
      <c r="B91" s="16" t="s">
        <v>185</v>
      </c>
      <c r="C91" s="16" t="s">
        <v>596</v>
      </c>
      <c r="D91" s="16" t="s">
        <v>17</v>
      </c>
      <c r="E91" s="15">
        <v>3</v>
      </c>
      <c r="F91" s="17" t="str">
        <f>"03/08/74"</f>
        <v>03/08/74</v>
      </c>
      <c r="G91" s="18">
        <v>30103</v>
      </c>
      <c r="H91" s="18">
        <v>39484</v>
      </c>
      <c r="I91" s="17" t="str">
        <f>"06/01/1982"</f>
        <v>06/01/1982</v>
      </c>
      <c r="J91" s="19">
        <v>2</v>
      </c>
      <c r="K91" s="16"/>
      <c r="L91" s="15"/>
    </row>
    <row r="92" spans="1:12" x14ac:dyDescent="0.25">
      <c r="A92" s="15">
        <v>540073</v>
      </c>
      <c r="B92" s="16" t="s">
        <v>187</v>
      </c>
      <c r="C92" s="16" t="s">
        <v>596</v>
      </c>
      <c r="D92" s="16" t="s">
        <v>17</v>
      </c>
      <c r="E92" s="15">
        <v>3</v>
      </c>
      <c r="F92" s="17" t="str">
        <f>"05/10/74"</f>
        <v>05/10/74</v>
      </c>
      <c r="G92" s="18">
        <v>30482</v>
      </c>
      <c r="H92" s="18">
        <v>39484</v>
      </c>
      <c r="I92" s="17" t="str">
        <f>"06/15/1983"</f>
        <v>06/15/1983</v>
      </c>
      <c r="J92" s="19">
        <v>2</v>
      </c>
      <c r="K92" s="16"/>
      <c r="L92" s="15"/>
    </row>
    <row r="93" spans="1:12" x14ac:dyDescent="0.25">
      <c r="A93" s="15">
        <v>540074</v>
      </c>
      <c r="B93" s="16" t="s">
        <v>189</v>
      </c>
      <c r="C93" s="16" t="s">
        <v>596</v>
      </c>
      <c r="D93" s="16" t="s">
        <v>17</v>
      </c>
      <c r="E93" s="15">
        <v>3</v>
      </c>
      <c r="F93" s="17" t="str">
        <f>"03/15/74"</f>
        <v>03/15/74</v>
      </c>
      <c r="G93" s="18">
        <v>30103</v>
      </c>
      <c r="H93" s="18">
        <v>39484</v>
      </c>
      <c r="I93" s="17" t="str">
        <f>"06/01/1982"</f>
        <v>06/01/1982</v>
      </c>
      <c r="J93" s="19">
        <v>2</v>
      </c>
      <c r="K93" s="16"/>
      <c r="L93" s="15"/>
    </row>
    <row r="94" spans="1:12" x14ac:dyDescent="0.25">
      <c r="A94" s="15">
        <v>540075</v>
      </c>
      <c r="B94" s="16" t="s">
        <v>191</v>
      </c>
      <c r="C94" s="16" t="s">
        <v>596</v>
      </c>
      <c r="D94" s="16" t="s">
        <v>17</v>
      </c>
      <c r="E94" s="15">
        <v>3</v>
      </c>
      <c r="F94" s="17" t="str">
        <f>"06/11/76"</f>
        <v>06/11/76</v>
      </c>
      <c r="G94" s="18">
        <v>30879</v>
      </c>
      <c r="H94" s="18">
        <v>39484</v>
      </c>
      <c r="I94" s="17" t="str">
        <f>"07/16/1984"</f>
        <v>07/16/1984</v>
      </c>
      <c r="J94" s="19">
        <v>2</v>
      </c>
      <c r="K94" s="16" t="s">
        <v>633</v>
      </c>
      <c r="L94" s="15" t="s">
        <v>669</v>
      </c>
    </row>
    <row r="95" spans="1:12" x14ac:dyDescent="0.25">
      <c r="A95" s="15">
        <v>540076</v>
      </c>
      <c r="B95" s="16" t="s">
        <v>193</v>
      </c>
      <c r="C95" s="16" t="s">
        <v>596</v>
      </c>
      <c r="D95" s="16" t="s">
        <v>17</v>
      </c>
      <c r="E95" s="15">
        <v>3</v>
      </c>
      <c r="F95" s="17" t="str">
        <f>"03/01/74"</f>
        <v>03/01/74</v>
      </c>
      <c r="G95" s="18">
        <v>30103</v>
      </c>
      <c r="H95" s="18">
        <v>39484</v>
      </c>
      <c r="I95" s="17" t="str">
        <f>"06/01/1982"</f>
        <v>06/01/1982</v>
      </c>
      <c r="J95" s="19">
        <v>2</v>
      </c>
      <c r="K95" s="16"/>
      <c r="L95" s="15"/>
    </row>
    <row r="96" spans="1:12" x14ac:dyDescent="0.25">
      <c r="A96" s="15">
        <v>540077</v>
      </c>
      <c r="B96" s="16" t="s">
        <v>195</v>
      </c>
      <c r="C96" s="16" t="s">
        <v>596</v>
      </c>
      <c r="D96" s="16" t="s">
        <v>17</v>
      </c>
      <c r="E96" s="15">
        <v>3</v>
      </c>
      <c r="F96" s="17" t="str">
        <f>"03/22/74"</f>
        <v>03/22/74</v>
      </c>
      <c r="G96" s="18">
        <v>30103</v>
      </c>
      <c r="H96" s="18">
        <v>39484</v>
      </c>
      <c r="I96" s="17" t="str">
        <f>"06/01/1982"</f>
        <v>06/01/1982</v>
      </c>
      <c r="J96" s="19">
        <v>2</v>
      </c>
      <c r="K96" s="16"/>
      <c r="L96" s="15"/>
    </row>
    <row r="97" spans="1:12" x14ac:dyDescent="0.25">
      <c r="A97" s="15">
        <v>540078</v>
      </c>
      <c r="B97" s="16" t="s">
        <v>197</v>
      </c>
      <c r="C97" s="16" t="s">
        <v>596</v>
      </c>
      <c r="D97" s="16" t="s">
        <v>17</v>
      </c>
      <c r="E97" s="15">
        <v>3</v>
      </c>
      <c r="F97" s="17" t="str">
        <f>"03/08/74"</f>
        <v>03/08/74</v>
      </c>
      <c r="G97" s="18">
        <v>30117</v>
      </c>
      <c r="H97" s="18">
        <v>39484</v>
      </c>
      <c r="I97" s="17" t="str">
        <f>"06/15/1982"</f>
        <v>06/15/1982</v>
      </c>
      <c r="J97" s="19">
        <v>2</v>
      </c>
      <c r="K97" s="16"/>
      <c r="L97" s="15"/>
    </row>
    <row r="98" spans="1:12" x14ac:dyDescent="0.25">
      <c r="A98" s="15">
        <v>540279</v>
      </c>
      <c r="B98" s="16" t="s">
        <v>199</v>
      </c>
      <c r="C98" s="16" t="s">
        <v>596</v>
      </c>
      <c r="D98" s="16" t="s">
        <v>17</v>
      </c>
      <c r="E98" s="15">
        <v>3</v>
      </c>
      <c r="F98" s="17" t="str">
        <f>"01/17/75"</f>
        <v>01/17/75</v>
      </c>
      <c r="G98" s="18">
        <v>30868</v>
      </c>
      <c r="H98" s="18">
        <v>39484</v>
      </c>
      <c r="I98" s="17" t="str">
        <f>"07/05/1984"</f>
        <v>07/05/1984</v>
      </c>
      <c r="J98" s="19">
        <v>2</v>
      </c>
      <c r="K98" s="16"/>
      <c r="L98" s="15"/>
    </row>
    <row r="99" spans="1:12" x14ac:dyDescent="0.25">
      <c r="A99" s="15">
        <v>540079</v>
      </c>
      <c r="B99" s="16" t="s">
        <v>201</v>
      </c>
      <c r="C99" s="16" t="s">
        <v>596</v>
      </c>
      <c r="D99" s="16" t="s">
        <v>17</v>
      </c>
      <c r="E99" s="15">
        <v>3</v>
      </c>
      <c r="F99" s="17" t="str">
        <f>"04/12/74"</f>
        <v>04/12/74</v>
      </c>
      <c r="G99" s="18">
        <v>30056</v>
      </c>
      <c r="H99" s="18">
        <v>39484</v>
      </c>
      <c r="I99" s="17" t="str">
        <f>"04/15/1982"</f>
        <v>04/15/1982</v>
      </c>
      <c r="J99" s="19">
        <v>2</v>
      </c>
      <c r="K99" s="16"/>
      <c r="L99" s="15"/>
    </row>
    <row r="100" spans="1:12" x14ac:dyDescent="0.25">
      <c r="A100" s="15">
        <v>540029</v>
      </c>
      <c r="B100" s="16" t="s">
        <v>209</v>
      </c>
      <c r="C100" s="16" t="s">
        <v>596</v>
      </c>
      <c r="D100" s="16" t="s">
        <v>17</v>
      </c>
      <c r="E100" s="15">
        <v>3</v>
      </c>
      <c r="F100" s="17" t="str">
        <f>"02/27/76"</f>
        <v>02/27/76</v>
      </c>
      <c r="G100" s="18">
        <v>30103</v>
      </c>
      <c r="H100" s="18">
        <v>40424</v>
      </c>
      <c r="I100" s="17" t="str">
        <f>"06/01/1982"</f>
        <v>06/01/1982</v>
      </c>
      <c r="J100" s="19">
        <v>2</v>
      </c>
      <c r="K100" s="16"/>
      <c r="L100" s="15"/>
    </row>
    <row r="101" spans="1:12" x14ac:dyDescent="0.25">
      <c r="A101" s="15">
        <v>540082</v>
      </c>
      <c r="B101" s="16" t="s">
        <v>203</v>
      </c>
      <c r="C101" s="16" t="s">
        <v>596</v>
      </c>
      <c r="D101" s="16" t="s">
        <v>17</v>
      </c>
      <c r="E101" s="15">
        <v>3</v>
      </c>
      <c r="F101" s="17" t="str">
        <f>"03/08/74"</f>
        <v>03/08/74</v>
      </c>
      <c r="G101" s="18">
        <v>30803</v>
      </c>
      <c r="H101" s="18">
        <v>39484</v>
      </c>
      <c r="I101" s="17" t="str">
        <f>"05/01/1984"</f>
        <v>05/01/1984</v>
      </c>
      <c r="J101" s="19">
        <v>2</v>
      </c>
      <c r="K101" s="16"/>
      <c r="L101" s="15"/>
    </row>
    <row r="102" spans="1:12" x14ac:dyDescent="0.25">
      <c r="A102" s="15">
        <v>540223</v>
      </c>
      <c r="B102" s="16" t="s">
        <v>205</v>
      </c>
      <c r="C102" s="16" t="s">
        <v>596</v>
      </c>
      <c r="D102" s="16" t="s">
        <v>17</v>
      </c>
      <c r="E102" s="15">
        <v>3</v>
      </c>
      <c r="F102" s="20">
        <v>27334</v>
      </c>
      <c r="G102" s="18">
        <v>30117</v>
      </c>
      <c r="H102" s="18">
        <v>39484</v>
      </c>
      <c r="I102" s="17" t="str">
        <f>"06/15/1982"</f>
        <v>06/15/1982</v>
      </c>
      <c r="J102" s="19">
        <v>2</v>
      </c>
      <c r="K102" s="16"/>
      <c r="L102" s="15"/>
    </row>
    <row r="103" spans="1:12" x14ac:dyDescent="0.25">
      <c r="A103" s="15">
        <v>540083</v>
      </c>
      <c r="B103" s="16" t="s">
        <v>207</v>
      </c>
      <c r="C103" s="16" t="s">
        <v>596</v>
      </c>
      <c r="D103" s="16" t="s">
        <v>17</v>
      </c>
      <c r="E103" s="15">
        <v>3</v>
      </c>
      <c r="F103" s="17" t="str">
        <f>"03/08/74"</f>
        <v>03/08/74</v>
      </c>
      <c r="G103" s="18">
        <v>30117</v>
      </c>
      <c r="H103" s="18">
        <v>39484</v>
      </c>
      <c r="I103" s="17" t="str">
        <f>"06/15/1982"</f>
        <v>06/15/1982</v>
      </c>
      <c r="J103" s="19">
        <v>2</v>
      </c>
      <c r="K103" s="16"/>
      <c r="L103" s="15"/>
    </row>
    <row r="104" spans="1:12" x14ac:dyDescent="0.25">
      <c r="A104" s="9">
        <v>540085</v>
      </c>
      <c r="B104" s="10" t="s">
        <v>211</v>
      </c>
      <c r="C104" s="10" t="s">
        <v>597</v>
      </c>
      <c r="D104" s="10" t="s">
        <v>14</v>
      </c>
      <c r="E104" s="9">
        <v>7</v>
      </c>
      <c r="F104" s="13" t="str">
        <f>"02/21/75"</f>
        <v>02/21/75</v>
      </c>
      <c r="G104" s="12">
        <v>31959</v>
      </c>
      <c r="H104" s="12">
        <v>40287</v>
      </c>
      <c r="I104" s="13" t="str">
        <f>"07/01/1987"</f>
        <v>07/01/1987</v>
      </c>
      <c r="J104" s="14">
        <v>2</v>
      </c>
      <c r="K104" s="10"/>
      <c r="L104" s="9"/>
    </row>
    <row r="105" spans="1:12" x14ac:dyDescent="0.25">
      <c r="A105" s="15">
        <v>540086</v>
      </c>
      <c r="B105" s="16" t="s">
        <v>213</v>
      </c>
      <c r="C105" s="16" t="s">
        <v>597</v>
      </c>
      <c r="D105" s="16" t="s">
        <v>17</v>
      </c>
      <c r="E105" s="15">
        <v>7</v>
      </c>
      <c r="F105" s="17" t="str">
        <f>"08/09/74"</f>
        <v>08/09/74</v>
      </c>
      <c r="G105" s="18">
        <v>30949</v>
      </c>
      <c r="H105" s="18">
        <v>40287</v>
      </c>
      <c r="I105" s="17" t="str">
        <f>"09/24/1984"</f>
        <v>09/24/1984</v>
      </c>
      <c r="J105" s="19">
        <v>2</v>
      </c>
      <c r="K105" s="16"/>
      <c r="L105" s="15"/>
    </row>
    <row r="106" spans="1:12" x14ac:dyDescent="0.25">
      <c r="A106" s="15">
        <v>540087</v>
      </c>
      <c r="B106" s="16" t="s">
        <v>215</v>
      </c>
      <c r="C106" s="16" t="s">
        <v>597</v>
      </c>
      <c r="D106" s="16" t="s">
        <v>17</v>
      </c>
      <c r="E106" s="15">
        <v>7</v>
      </c>
      <c r="F106" s="17" t="str">
        <f>"04/05/74"</f>
        <v>04/05/74</v>
      </c>
      <c r="G106" s="18">
        <v>30056</v>
      </c>
      <c r="H106" s="18">
        <v>40287</v>
      </c>
      <c r="I106" s="17" t="str">
        <f>"04/15/1982"</f>
        <v>04/15/1982</v>
      </c>
      <c r="J106" s="19">
        <v>2</v>
      </c>
      <c r="K106" s="16"/>
      <c r="L106" s="15"/>
    </row>
    <row r="107" spans="1:12" x14ac:dyDescent="0.25">
      <c r="A107" s="9">
        <v>540088</v>
      </c>
      <c r="B107" s="10" t="s">
        <v>217</v>
      </c>
      <c r="C107" s="10" t="s">
        <v>598</v>
      </c>
      <c r="D107" s="10" t="s">
        <v>14</v>
      </c>
      <c r="E107" s="9">
        <v>2</v>
      </c>
      <c r="F107" s="13" t="str">
        <f>"07/18/75"</f>
        <v>07/18/75</v>
      </c>
      <c r="G107" s="12">
        <v>32038</v>
      </c>
      <c r="H107" s="12">
        <v>41563</v>
      </c>
      <c r="I107" s="13" t="str">
        <f>"09/18/1987"</f>
        <v>09/18/1987</v>
      </c>
      <c r="J107" s="14">
        <v>2</v>
      </c>
      <c r="K107" s="10" t="s">
        <v>576</v>
      </c>
      <c r="L107" s="9" t="s">
        <v>669</v>
      </c>
    </row>
    <row r="108" spans="1:12" x14ac:dyDescent="0.25">
      <c r="A108" s="15">
        <v>540089</v>
      </c>
      <c r="B108" s="16" t="s">
        <v>219</v>
      </c>
      <c r="C108" s="16" t="s">
        <v>598</v>
      </c>
      <c r="D108" s="16" t="s">
        <v>17</v>
      </c>
      <c r="E108" s="15">
        <v>2</v>
      </c>
      <c r="F108" s="17" t="str">
        <f>"05/17/74"</f>
        <v>05/17/74</v>
      </c>
      <c r="G108" s="18">
        <v>32024</v>
      </c>
      <c r="H108" s="18">
        <v>41563</v>
      </c>
      <c r="I108" s="17" t="str">
        <f>"09/04/1987"</f>
        <v>09/04/1987</v>
      </c>
      <c r="J108" s="19">
        <v>2</v>
      </c>
      <c r="K108" s="16" t="s">
        <v>575</v>
      </c>
      <c r="L108" s="15" t="s">
        <v>669</v>
      </c>
    </row>
    <row r="109" spans="1:12" x14ac:dyDescent="0.25">
      <c r="A109" s="15">
        <v>540090</v>
      </c>
      <c r="B109" s="16" t="s">
        <v>221</v>
      </c>
      <c r="C109" s="16" t="s">
        <v>598</v>
      </c>
      <c r="D109" s="16" t="s">
        <v>17</v>
      </c>
      <c r="E109" s="15">
        <v>2</v>
      </c>
      <c r="F109" s="17" t="str">
        <f>"05/31/74"</f>
        <v>05/31/74</v>
      </c>
      <c r="G109" s="18">
        <v>32024</v>
      </c>
      <c r="H109" s="18">
        <v>41563</v>
      </c>
      <c r="I109" s="17" t="str">
        <f>"09/04/1987"</f>
        <v>09/04/1987</v>
      </c>
      <c r="J109" s="19">
        <v>2</v>
      </c>
      <c r="K109" s="16" t="s">
        <v>575</v>
      </c>
      <c r="L109" s="15" t="s">
        <v>669</v>
      </c>
    </row>
    <row r="110" spans="1:12" x14ac:dyDescent="0.25">
      <c r="A110" s="9">
        <v>545536</v>
      </c>
      <c r="B110" s="10" t="s">
        <v>223</v>
      </c>
      <c r="C110" s="10" t="s">
        <v>599</v>
      </c>
      <c r="D110" s="10" t="s">
        <v>14</v>
      </c>
      <c r="E110" s="9">
        <v>2</v>
      </c>
      <c r="F110" s="13"/>
      <c r="G110" s="51">
        <v>26396</v>
      </c>
      <c r="H110" s="12">
        <v>39484</v>
      </c>
      <c r="I110" s="13" t="str">
        <f>"04/07/1972"</f>
        <v>04/07/1972</v>
      </c>
      <c r="J110" s="14">
        <v>2</v>
      </c>
      <c r="K110" s="10" t="s">
        <v>576</v>
      </c>
      <c r="L110" s="9" t="s">
        <v>669</v>
      </c>
    </row>
    <row r="111" spans="1:12" x14ac:dyDescent="0.25">
      <c r="A111" s="15">
        <v>540092</v>
      </c>
      <c r="B111" s="16" t="s">
        <v>225</v>
      </c>
      <c r="C111" s="16" t="s">
        <v>599</v>
      </c>
      <c r="D111" s="16" t="s">
        <v>17</v>
      </c>
      <c r="E111" s="15">
        <v>2</v>
      </c>
      <c r="F111" s="17" t="str">
        <f>"02/09/71"</f>
        <v>02/09/71</v>
      </c>
      <c r="G111" s="24">
        <v>26172</v>
      </c>
      <c r="H111" s="18">
        <v>39484</v>
      </c>
      <c r="I111" s="17" t="str">
        <f>"08/27/1971"</f>
        <v>08/27/1971</v>
      </c>
      <c r="J111" s="19">
        <v>2</v>
      </c>
      <c r="K111" s="16" t="s">
        <v>575</v>
      </c>
      <c r="L111" s="15" t="s">
        <v>669</v>
      </c>
    </row>
    <row r="112" spans="1:12" x14ac:dyDescent="0.25">
      <c r="A112" s="15">
        <v>545535</v>
      </c>
      <c r="B112" s="16" t="s">
        <v>227</v>
      </c>
      <c r="C112" s="16" t="s">
        <v>599</v>
      </c>
      <c r="D112" s="16" t="s">
        <v>17</v>
      </c>
      <c r="E112" s="15">
        <v>2</v>
      </c>
      <c r="F112" s="17" t="str">
        <f>"02/09/71"</f>
        <v>02/09/71</v>
      </c>
      <c r="G112" s="24">
        <v>26130</v>
      </c>
      <c r="H112" s="18">
        <v>39484</v>
      </c>
      <c r="I112" s="17" t="str">
        <f>"07/16/1971"</f>
        <v>07/16/1971</v>
      </c>
      <c r="J112" s="19">
        <v>2</v>
      </c>
      <c r="K112" s="16" t="s">
        <v>575</v>
      </c>
      <c r="L112" s="15" t="s">
        <v>669</v>
      </c>
    </row>
    <row r="113" spans="1:12" x14ac:dyDescent="0.25">
      <c r="A113" s="15">
        <v>545537</v>
      </c>
      <c r="B113" s="16" t="s">
        <v>229</v>
      </c>
      <c r="C113" s="16" t="s">
        <v>599</v>
      </c>
      <c r="D113" s="16" t="s">
        <v>17</v>
      </c>
      <c r="E113" s="15">
        <v>2</v>
      </c>
      <c r="F113" s="17" t="str">
        <f>"09/15/71"</f>
        <v>09/15/71</v>
      </c>
      <c r="G113" s="24">
        <v>26186</v>
      </c>
      <c r="H113" s="18">
        <v>39484</v>
      </c>
      <c r="I113" s="17" t="str">
        <f>"09/10/1971"</f>
        <v>09/10/1971</v>
      </c>
      <c r="J113" s="19">
        <v>2</v>
      </c>
      <c r="K113" s="16" t="s">
        <v>575</v>
      </c>
      <c r="L113" s="15" t="s">
        <v>669</v>
      </c>
    </row>
    <row r="114" spans="1:12" x14ac:dyDescent="0.25">
      <c r="A114" s="15">
        <v>540095</v>
      </c>
      <c r="B114" s="16" t="s">
        <v>231</v>
      </c>
      <c r="C114" s="16" t="s">
        <v>599</v>
      </c>
      <c r="D114" s="16" t="s">
        <v>17</v>
      </c>
      <c r="E114" s="15">
        <v>2</v>
      </c>
      <c r="F114" s="17" t="str">
        <f>"08/17/71"</f>
        <v>08/17/71</v>
      </c>
      <c r="G114" s="24">
        <v>26158</v>
      </c>
      <c r="H114" s="18">
        <v>39484</v>
      </c>
      <c r="I114" s="17" t="str">
        <f>"08/13/1971"</f>
        <v>08/13/1971</v>
      </c>
      <c r="J114" s="19">
        <v>2</v>
      </c>
      <c r="K114" s="16" t="s">
        <v>575</v>
      </c>
      <c r="L114" s="15" t="s">
        <v>669</v>
      </c>
    </row>
    <row r="115" spans="1:12" x14ac:dyDescent="0.25">
      <c r="A115" s="15">
        <v>545539</v>
      </c>
      <c r="B115" s="16" t="s">
        <v>233</v>
      </c>
      <c r="C115" s="16" t="s">
        <v>599</v>
      </c>
      <c r="D115" s="16" t="s">
        <v>17</v>
      </c>
      <c r="E115" s="15">
        <v>2</v>
      </c>
      <c r="F115" s="17" t="str">
        <f>"06/03/72"</f>
        <v>06/03/72</v>
      </c>
      <c r="G115" s="24">
        <v>26452</v>
      </c>
      <c r="H115" s="18">
        <v>39484</v>
      </c>
      <c r="I115" s="17" t="str">
        <f>"06/02/1972"</f>
        <v>06/02/1972</v>
      </c>
      <c r="J115" s="19">
        <v>2</v>
      </c>
      <c r="K115" s="16" t="s">
        <v>575</v>
      </c>
      <c r="L115" s="15" t="s">
        <v>669</v>
      </c>
    </row>
    <row r="116" spans="1:12" x14ac:dyDescent="0.25">
      <c r="A116" s="31">
        <v>540097</v>
      </c>
      <c r="B116" s="10" t="s">
        <v>235</v>
      </c>
      <c r="C116" s="10" t="s">
        <v>600</v>
      </c>
      <c r="D116" s="10" t="s">
        <v>14</v>
      </c>
      <c r="E116" s="9">
        <v>6</v>
      </c>
      <c r="F116" s="13" t="str">
        <f>"08/30/74"</f>
        <v>08/30/74</v>
      </c>
      <c r="G116" s="12">
        <v>32328</v>
      </c>
      <c r="H116" s="12">
        <v>43560</v>
      </c>
      <c r="I116" s="13" t="str">
        <f>"07/04/1988"</f>
        <v>07/04/1988</v>
      </c>
      <c r="J116" s="14">
        <v>3</v>
      </c>
      <c r="K116" s="10"/>
      <c r="L116" s="9"/>
    </row>
    <row r="117" spans="1:12" x14ac:dyDescent="0.25">
      <c r="A117" s="15">
        <v>540098</v>
      </c>
      <c r="B117" s="16" t="s">
        <v>237</v>
      </c>
      <c r="C117" s="16" t="s">
        <v>600</v>
      </c>
      <c r="D117" s="16" t="s">
        <v>17</v>
      </c>
      <c r="E117" s="15">
        <v>6</v>
      </c>
      <c r="F117" s="17" t="str">
        <f>"03/10/78"</f>
        <v>03/10/78</v>
      </c>
      <c r="G117" s="26">
        <v>32218</v>
      </c>
      <c r="H117" s="18">
        <v>41079</v>
      </c>
      <c r="I117" s="17" t="str">
        <f>"03/16/1988"</f>
        <v>03/16/1988</v>
      </c>
      <c r="J117" s="19">
        <v>2</v>
      </c>
      <c r="K117" s="16"/>
      <c r="L117" s="15"/>
    </row>
    <row r="118" spans="1:12" x14ac:dyDescent="0.25">
      <c r="A118" s="15" t="s">
        <v>239</v>
      </c>
      <c r="B118" s="16" t="s">
        <v>240</v>
      </c>
      <c r="C118" s="16" t="s">
        <v>600</v>
      </c>
      <c r="D118" s="16" t="s">
        <v>17</v>
      </c>
      <c r="E118" s="15">
        <v>6</v>
      </c>
      <c r="F118" s="17" t="str">
        <f>"07/23/76"</f>
        <v>07/23/76</v>
      </c>
      <c r="G118" s="26">
        <v>31960</v>
      </c>
      <c r="H118" s="18">
        <v>43560</v>
      </c>
      <c r="I118" s="17" t="str">
        <f>"07/02/1987"</f>
        <v>07/02/1987</v>
      </c>
      <c r="J118" s="19">
        <v>2</v>
      </c>
      <c r="K118" s="16"/>
      <c r="L118" s="15"/>
    </row>
    <row r="119" spans="1:12" x14ac:dyDescent="0.25">
      <c r="A119" s="15">
        <v>540100</v>
      </c>
      <c r="B119" s="16" t="s">
        <v>242</v>
      </c>
      <c r="C119" s="16" t="s">
        <v>600</v>
      </c>
      <c r="D119" s="16" t="s">
        <v>17</v>
      </c>
      <c r="E119" s="15">
        <v>6</v>
      </c>
      <c r="F119" s="17" t="str">
        <f>"05/31/74"</f>
        <v>05/31/74</v>
      </c>
      <c r="G119" s="26">
        <v>32218</v>
      </c>
      <c r="H119" s="18">
        <v>41079</v>
      </c>
      <c r="I119" s="17" t="str">
        <f>"03/16/1988"</f>
        <v>03/16/1988</v>
      </c>
      <c r="J119" s="19">
        <v>2</v>
      </c>
      <c r="K119" s="16"/>
      <c r="L119" s="15"/>
    </row>
    <row r="120" spans="1:12" x14ac:dyDescent="0.25">
      <c r="A120" s="15">
        <v>540101</v>
      </c>
      <c r="B120" s="16" t="s">
        <v>244</v>
      </c>
      <c r="C120" s="16" t="s">
        <v>600</v>
      </c>
      <c r="D120" s="16" t="s">
        <v>17</v>
      </c>
      <c r="E120" s="15">
        <v>6</v>
      </c>
      <c r="F120" s="17" t="str">
        <f>"05/31/74"</f>
        <v>05/31/74</v>
      </c>
      <c r="G120" s="26">
        <v>32218</v>
      </c>
      <c r="H120" s="18">
        <v>41079</v>
      </c>
      <c r="I120" s="17" t="str">
        <f>"03/16/1988"</f>
        <v>03/16/1988</v>
      </c>
      <c r="J120" s="19">
        <v>2</v>
      </c>
      <c r="K120" s="16"/>
      <c r="L120" s="15"/>
    </row>
    <row r="121" spans="1:12" x14ac:dyDescent="0.25">
      <c r="A121" s="15">
        <v>540102</v>
      </c>
      <c r="B121" s="16" t="s">
        <v>246</v>
      </c>
      <c r="C121" s="16" t="s">
        <v>600</v>
      </c>
      <c r="D121" s="16" t="s">
        <v>17</v>
      </c>
      <c r="E121" s="15">
        <v>6</v>
      </c>
      <c r="F121" s="17" t="str">
        <f>"05/31/74"</f>
        <v>05/31/74</v>
      </c>
      <c r="G121" s="26">
        <v>32206</v>
      </c>
      <c r="H121" s="18">
        <v>41079</v>
      </c>
      <c r="I121" s="17" t="str">
        <f>"03/04/1988"</f>
        <v>03/04/1988</v>
      </c>
      <c r="J121" s="19">
        <v>2</v>
      </c>
      <c r="K121" s="16"/>
      <c r="L121" s="15"/>
    </row>
    <row r="122" spans="1:12" x14ac:dyDescent="0.25">
      <c r="A122" s="15">
        <v>540103</v>
      </c>
      <c r="B122" s="16" t="s">
        <v>248</v>
      </c>
      <c r="C122" s="16" t="s">
        <v>600</v>
      </c>
      <c r="D122" s="16" t="s">
        <v>17</v>
      </c>
      <c r="E122" s="15">
        <v>6</v>
      </c>
      <c r="F122" s="17" t="str">
        <f>"05/31/74"</f>
        <v>05/31/74</v>
      </c>
      <c r="G122" s="26">
        <v>31735</v>
      </c>
      <c r="H122" s="18">
        <v>41079</v>
      </c>
      <c r="I122" s="20">
        <v>31735</v>
      </c>
      <c r="J122" s="19">
        <v>2</v>
      </c>
      <c r="K122" s="16"/>
      <c r="L122" s="15"/>
    </row>
    <row r="123" spans="1:12" x14ac:dyDescent="0.25">
      <c r="A123" s="15">
        <v>540104</v>
      </c>
      <c r="B123" s="16" t="s">
        <v>250</v>
      </c>
      <c r="C123" s="16" t="s">
        <v>600</v>
      </c>
      <c r="D123" s="16" t="s">
        <v>17</v>
      </c>
      <c r="E123" s="15">
        <v>6</v>
      </c>
      <c r="F123" s="17" t="str">
        <f>"05/31/74"</f>
        <v>05/31/74</v>
      </c>
      <c r="G123" s="26">
        <v>32218</v>
      </c>
      <c r="H123" s="18">
        <v>41079</v>
      </c>
      <c r="I123" s="17" t="str">
        <f>"03/16/1988"</f>
        <v>03/16/1988</v>
      </c>
      <c r="J123" s="19">
        <v>2</v>
      </c>
      <c r="K123" s="16"/>
      <c r="L123" s="15"/>
    </row>
    <row r="124" spans="1:12" x14ac:dyDescent="0.25">
      <c r="A124" s="15">
        <v>540292</v>
      </c>
      <c r="B124" s="16" t="s">
        <v>252</v>
      </c>
      <c r="C124" s="16" t="s">
        <v>600</v>
      </c>
      <c r="D124" s="16" t="s">
        <v>17</v>
      </c>
      <c r="E124" s="15">
        <v>6</v>
      </c>
      <c r="F124" s="17"/>
      <c r="G124" s="26">
        <v>41079</v>
      </c>
      <c r="H124" s="18">
        <v>41079</v>
      </c>
      <c r="I124" s="17" t="str">
        <f>"03/29/1904"</f>
        <v>03/29/1904</v>
      </c>
      <c r="J124" s="19">
        <v>2</v>
      </c>
      <c r="K124" s="16"/>
      <c r="L124" s="15"/>
    </row>
    <row r="125" spans="1:12" x14ac:dyDescent="0.25">
      <c r="A125" s="15">
        <v>540105</v>
      </c>
      <c r="B125" s="16" t="s">
        <v>254</v>
      </c>
      <c r="C125" s="16" t="s">
        <v>600</v>
      </c>
      <c r="D125" s="16" t="s">
        <v>17</v>
      </c>
      <c r="E125" s="15">
        <v>6</v>
      </c>
      <c r="F125" s="17" t="str">
        <f>"05/31/74"</f>
        <v>05/31/74</v>
      </c>
      <c r="G125" s="26">
        <v>32218</v>
      </c>
      <c r="H125" s="18">
        <v>41079</v>
      </c>
      <c r="I125" s="17" t="str">
        <f>"03/16/1988"</f>
        <v>03/16/1988</v>
      </c>
      <c r="J125" s="19">
        <v>2</v>
      </c>
      <c r="K125" s="16"/>
      <c r="L125" s="15"/>
    </row>
    <row r="126" spans="1:12" x14ac:dyDescent="0.25">
      <c r="A126" s="15">
        <v>540106</v>
      </c>
      <c r="B126" s="16" t="s">
        <v>256</v>
      </c>
      <c r="C126" s="16" t="s">
        <v>600</v>
      </c>
      <c r="D126" s="16" t="s">
        <v>17</v>
      </c>
      <c r="E126" s="15">
        <v>6</v>
      </c>
      <c r="F126" s="17" t="str">
        <f>"08/02/74"</f>
        <v>08/02/74</v>
      </c>
      <c r="G126" s="26">
        <v>32218</v>
      </c>
      <c r="H126" s="18">
        <v>41079</v>
      </c>
      <c r="I126" s="17" t="str">
        <f>"03/16/1988"</f>
        <v>03/16/1988</v>
      </c>
      <c r="J126" s="19">
        <v>2</v>
      </c>
      <c r="K126" s="16"/>
      <c r="L126" s="15"/>
    </row>
    <row r="127" spans="1:12" x14ac:dyDescent="0.25">
      <c r="A127" s="9">
        <v>540107</v>
      </c>
      <c r="B127" s="10" t="s">
        <v>258</v>
      </c>
      <c r="C127" s="10" t="s">
        <v>601</v>
      </c>
      <c r="D127" s="10" t="s">
        <v>14</v>
      </c>
      <c r="E127" s="9">
        <v>10</v>
      </c>
      <c r="F127" s="11">
        <v>27383</v>
      </c>
      <c r="G127" s="51">
        <v>27383</v>
      </c>
      <c r="H127" s="12">
        <v>40081</v>
      </c>
      <c r="I127" s="13" t="str">
        <f>"04/17/1984"</f>
        <v>04/17/1984</v>
      </c>
      <c r="J127" s="14">
        <v>2</v>
      </c>
      <c r="K127" s="10"/>
      <c r="L127" s="9"/>
    </row>
    <row r="128" spans="1:12" x14ac:dyDescent="0.25">
      <c r="A128" s="15">
        <v>540108</v>
      </c>
      <c r="B128" s="16" t="s">
        <v>260</v>
      </c>
      <c r="C128" s="16" t="s">
        <v>601</v>
      </c>
      <c r="D128" s="16" t="s">
        <v>17</v>
      </c>
      <c r="E128" s="15">
        <v>10</v>
      </c>
      <c r="F128" s="17" t="str">
        <f>"04/05/74"</f>
        <v>04/05/74</v>
      </c>
      <c r="G128" s="18">
        <v>29342</v>
      </c>
      <c r="H128" s="18">
        <v>40081</v>
      </c>
      <c r="I128" s="17" t="str">
        <f>"05/01/1980"</f>
        <v>05/01/1980</v>
      </c>
      <c r="J128" s="19">
        <v>2</v>
      </c>
      <c r="K128" s="16"/>
      <c r="L128" s="15"/>
    </row>
    <row r="129" spans="1:12" x14ac:dyDescent="0.25">
      <c r="A129" s="15">
        <v>540287</v>
      </c>
      <c r="B129" s="16" t="s">
        <v>262</v>
      </c>
      <c r="C129" s="16" t="s">
        <v>601</v>
      </c>
      <c r="D129" s="16" t="s">
        <v>17</v>
      </c>
      <c r="E129" s="15">
        <v>10</v>
      </c>
      <c r="F129" s="20">
        <v>27355</v>
      </c>
      <c r="G129" s="18">
        <v>40081</v>
      </c>
      <c r="H129" s="18">
        <v>40081</v>
      </c>
      <c r="I129" s="17" t="str">
        <f>"09/04/1986"</f>
        <v>09/04/1986</v>
      </c>
      <c r="J129" s="19">
        <v>2</v>
      </c>
      <c r="K129" s="16"/>
      <c r="L129" s="15"/>
    </row>
    <row r="130" spans="1:12" x14ac:dyDescent="0.25">
      <c r="A130" s="15">
        <v>540109</v>
      </c>
      <c r="B130" s="16" t="s">
        <v>264</v>
      </c>
      <c r="C130" s="16" t="s">
        <v>601</v>
      </c>
      <c r="D130" s="16" t="s">
        <v>17</v>
      </c>
      <c r="E130" s="15">
        <v>10</v>
      </c>
      <c r="F130" s="17" t="str">
        <f>"06/28/74"</f>
        <v>06/28/74</v>
      </c>
      <c r="G130" s="24">
        <v>27208</v>
      </c>
      <c r="H130" s="18">
        <v>40081</v>
      </c>
      <c r="I130" s="17" t="str">
        <f>"04/01/1980"</f>
        <v>04/01/1980</v>
      </c>
      <c r="J130" s="19">
        <v>2</v>
      </c>
      <c r="K130" s="16"/>
      <c r="L130" s="15"/>
    </row>
    <row r="131" spans="1:12" x14ac:dyDescent="0.25">
      <c r="A131" s="15">
        <v>540110</v>
      </c>
      <c r="B131" s="16" t="s">
        <v>266</v>
      </c>
      <c r="C131" s="16" t="s">
        <v>601</v>
      </c>
      <c r="D131" s="16" t="s">
        <v>17</v>
      </c>
      <c r="E131" s="15">
        <v>10</v>
      </c>
      <c r="F131" s="17" t="str">
        <f>"03/29/74"</f>
        <v>03/29/74</v>
      </c>
      <c r="G131" s="18">
        <v>40081</v>
      </c>
      <c r="H131" s="18">
        <v>40081</v>
      </c>
      <c r="I131" s="17" t="str">
        <f>"04/15/1980"</f>
        <v>04/15/1980</v>
      </c>
      <c r="J131" s="19">
        <v>2</v>
      </c>
      <c r="K131" s="16"/>
      <c r="L131" s="15"/>
    </row>
    <row r="132" spans="1:12" x14ac:dyDescent="0.25">
      <c r="A132" s="15">
        <v>540111</v>
      </c>
      <c r="B132" s="16" t="s">
        <v>268</v>
      </c>
      <c r="C132" s="16" t="s">
        <v>601</v>
      </c>
      <c r="D132" s="16" t="s">
        <v>17</v>
      </c>
      <c r="E132" s="15">
        <v>10</v>
      </c>
      <c r="F132" s="17" t="str">
        <f>"03/22/74"</f>
        <v>03/22/74</v>
      </c>
      <c r="G132" s="24">
        <v>27110</v>
      </c>
      <c r="H132" s="18">
        <v>40081</v>
      </c>
      <c r="I132" s="17" t="str">
        <f>"05/15/1980"</f>
        <v>05/15/1980</v>
      </c>
      <c r="J132" s="19">
        <v>1.5</v>
      </c>
      <c r="K132" s="16"/>
      <c r="L132" s="15"/>
    </row>
    <row r="133" spans="1:12" x14ac:dyDescent="0.25">
      <c r="A133" s="9">
        <v>540112</v>
      </c>
      <c r="B133" s="10" t="s">
        <v>270</v>
      </c>
      <c r="C133" s="10" t="s">
        <v>602</v>
      </c>
      <c r="D133" s="10" t="s">
        <v>14</v>
      </c>
      <c r="E133" s="9">
        <v>2</v>
      </c>
      <c r="F133" s="13" t="str">
        <f>"04/25/75"</f>
        <v>04/25/75</v>
      </c>
      <c r="G133" s="12">
        <v>29222</v>
      </c>
      <c r="H133" s="12">
        <v>41611</v>
      </c>
      <c r="I133" s="13" t="str">
        <f>"01/02/1980"</f>
        <v>01/02/1980</v>
      </c>
      <c r="J133" s="14">
        <v>2</v>
      </c>
      <c r="K133" s="10" t="s">
        <v>576</v>
      </c>
      <c r="L133" s="9" t="s">
        <v>669</v>
      </c>
    </row>
    <row r="134" spans="1:12" x14ac:dyDescent="0.25">
      <c r="A134" s="15">
        <v>540247</v>
      </c>
      <c r="B134" s="16" t="s">
        <v>272</v>
      </c>
      <c r="C134" s="16" t="s">
        <v>602</v>
      </c>
      <c r="D134" s="16" t="s">
        <v>17</v>
      </c>
      <c r="E134" s="15">
        <v>2</v>
      </c>
      <c r="F134" s="20">
        <v>27355</v>
      </c>
      <c r="G134" s="18">
        <v>28536</v>
      </c>
      <c r="H134" s="18">
        <v>41611</v>
      </c>
      <c r="I134" s="17" t="str">
        <f>"02/15/1978"</f>
        <v>02/15/1978</v>
      </c>
      <c r="J134" s="19">
        <v>2</v>
      </c>
      <c r="K134" s="16"/>
      <c r="L134" s="15"/>
    </row>
    <row r="135" spans="1:12" x14ac:dyDescent="0.25">
      <c r="A135" s="15">
        <v>540251</v>
      </c>
      <c r="B135" s="16" t="s">
        <v>274</v>
      </c>
      <c r="C135" s="16" t="s">
        <v>602</v>
      </c>
      <c r="D135" s="16" t="s">
        <v>17</v>
      </c>
      <c r="E135" s="15">
        <v>2</v>
      </c>
      <c r="F135" s="20">
        <v>27390</v>
      </c>
      <c r="G135" s="18">
        <v>28625</v>
      </c>
      <c r="H135" s="18">
        <v>41611</v>
      </c>
      <c r="I135" s="17" t="str">
        <f>"05/15/1978"</f>
        <v>05/15/1978</v>
      </c>
      <c r="J135" s="19">
        <v>2</v>
      </c>
      <c r="K135" s="16" t="s">
        <v>576</v>
      </c>
      <c r="L135" s="15" t="s">
        <v>669</v>
      </c>
    </row>
    <row r="136" spans="1:12" x14ac:dyDescent="0.25">
      <c r="A136" s="15">
        <v>540113</v>
      </c>
      <c r="B136" s="16" t="s">
        <v>276</v>
      </c>
      <c r="C136" s="16" t="s">
        <v>602</v>
      </c>
      <c r="D136" s="16" t="s">
        <v>17</v>
      </c>
      <c r="E136" s="15">
        <v>2</v>
      </c>
      <c r="F136" s="17" t="str">
        <f>"09/06/74"</f>
        <v>09/06/74</v>
      </c>
      <c r="G136" s="18">
        <v>28717</v>
      </c>
      <c r="H136" s="18">
        <v>41611</v>
      </c>
      <c r="I136" s="17" t="str">
        <f>"08/15/1978"</f>
        <v>08/15/1978</v>
      </c>
      <c r="J136" s="19">
        <v>2</v>
      </c>
      <c r="K136" s="16"/>
      <c r="L136" s="15"/>
    </row>
    <row r="137" spans="1:12" x14ac:dyDescent="0.25">
      <c r="A137" s="15">
        <v>540248</v>
      </c>
      <c r="B137" s="16" t="s">
        <v>278</v>
      </c>
      <c r="C137" s="16" t="s">
        <v>602</v>
      </c>
      <c r="D137" s="16" t="s">
        <v>17</v>
      </c>
      <c r="E137" s="15">
        <v>2</v>
      </c>
      <c r="F137" s="20">
        <v>27348</v>
      </c>
      <c r="G137" s="18">
        <v>28536</v>
      </c>
      <c r="H137" s="18">
        <v>41611</v>
      </c>
      <c r="I137" s="17" t="str">
        <f>"02/15/1978"</f>
        <v>02/15/1978</v>
      </c>
      <c r="J137" s="19">
        <v>2</v>
      </c>
      <c r="K137" s="16"/>
      <c r="L137" s="15"/>
    </row>
    <row r="138" spans="1:12" x14ac:dyDescent="0.25">
      <c r="A138" s="15">
        <v>540249</v>
      </c>
      <c r="B138" s="16" t="s">
        <v>280</v>
      </c>
      <c r="C138" s="16" t="s">
        <v>602</v>
      </c>
      <c r="D138" s="16" t="s">
        <v>17</v>
      </c>
      <c r="E138" s="15">
        <v>2</v>
      </c>
      <c r="F138" s="20">
        <v>27348</v>
      </c>
      <c r="G138" s="18">
        <v>28674</v>
      </c>
      <c r="H138" s="18">
        <v>41611</v>
      </c>
      <c r="I138" s="17" t="str">
        <f>"07/03/1978"</f>
        <v>07/03/1978</v>
      </c>
      <c r="J138" s="19">
        <v>2</v>
      </c>
      <c r="K138" s="16"/>
      <c r="L138" s="15"/>
    </row>
    <row r="139" spans="1:12" x14ac:dyDescent="0.25">
      <c r="A139" s="15">
        <v>540250</v>
      </c>
      <c r="B139" s="16" t="s">
        <v>282</v>
      </c>
      <c r="C139" s="16" t="s">
        <v>602</v>
      </c>
      <c r="D139" s="16" t="s">
        <v>17</v>
      </c>
      <c r="E139" s="15">
        <v>2</v>
      </c>
      <c r="F139" s="17" t="str">
        <f>"02/07/75"</f>
        <v>02/07/75</v>
      </c>
      <c r="G139" s="18">
        <v>28625</v>
      </c>
      <c r="H139" s="18">
        <v>41611</v>
      </c>
      <c r="I139" s="17" t="str">
        <f>"05/15/1978"</f>
        <v>05/15/1978</v>
      </c>
      <c r="J139" s="19">
        <v>2</v>
      </c>
      <c r="K139" s="16" t="s">
        <v>576</v>
      </c>
      <c r="L139" s="15" t="s">
        <v>669</v>
      </c>
    </row>
    <row r="140" spans="1:12" x14ac:dyDescent="0.25">
      <c r="A140" s="9">
        <v>540114</v>
      </c>
      <c r="B140" s="10" t="s">
        <v>284</v>
      </c>
      <c r="C140" s="10" t="s">
        <v>603</v>
      </c>
      <c r="D140" s="10" t="s">
        <v>14</v>
      </c>
      <c r="E140" s="9">
        <v>1</v>
      </c>
      <c r="F140" s="13" t="str">
        <f>"01/10/75"</f>
        <v>01/10/75</v>
      </c>
      <c r="G140" s="12">
        <v>31673</v>
      </c>
      <c r="H140" s="12">
        <v>38519</v>
      </c>
      <c r="I140" s="13" t="str">
        <f>"09/18/1986"</f>
        <v>09/18/1986</v>
      </c>
      <c r="J140" s="14">
        <v>2</v>
      </c>
      <c r="K140" s="10" t="s">
        <v>575</v>
      </c>
      <c r="L140" s="9" t="s">
        <v>669</v>
      </c>
    </row>
    <row r="141" spans="1:12" x14ac:dyDescent="0.25">
      <c r="A141" s="15">
        <v>540115</v>
      </c>
      <c r="B141" s="16" t="s">
        <v>286</v>
      </c>
      <c r="C141" s="16" t="s">
        <v>603</v>
      </c>
      <c r="D141" s="16" t="s">
        <v>17</v>
      </c>
      <c r="E141" s="15">
        <v>1</v>
      </c>
      <c r="F141" s="17" t="str">
        <f>"05/31/74"</f>
        <v>05/31/74</v>
      </c>
      <c r="G141" s="18">
        <v>31079</v>
      </c>
      <c r="H141" s="18">
        <v>38519</v>
      </c>
      <c r="I141" s="17" t="str">
        <f>"02/01/1985"</f>
        <v>02/01/1985</v>
      </c>
      <c r="J141" s="19">
        <v>2</v>
      </c>
      <c r="K141" s="16" t="s">
        <v>575</v>
      </c>
      <c r="L141" s="15" t="s">
        <v>669</v>
      </c>
    </row>
    <row r="142" spans="1:12" x14ac:dyDescent="0.25">
      <c r="A142" s="15">
        <v>540291</v>
      </c>
      <c r="B142" s="16" t="s">
        <v>288</v>
      </c>
      <c r="C142" s="16" t="s">
        <v>603</v>
      </c>
      <c r="D142" s="16" t="s">
        <v>17</v>
      </c>
      <c r="E142" s="15">
        <v>1</v>
      </c>
      <c r="F142" s="17"/>
      <c r="G142" s="18">
        <v>31673</v>
      </c>
      <c r="H142" s="18">
        <v>38519</v>
      </c>
      <c r="I142" s="17" t="str">
        <f>"07/08/1902"</f>
        <v>07/08/1902</v>
      </c>
      <c r="J142" s="19">
        <v>2</v>
      </c>
      <c r="K142" s="16" t="s">
        <v>575</v>
      </c>
      <c r="L142" s="15" t="s">
        <v>669</v>
      </c>
    </row>
    <row r="143" spans="1:12" x14ac:dyDescent="0.25">
      <c r="A143" s="15">
        <v>540116</v>
      </c>
      <c r="B143" s="16" t="s">
        <v>290</v>
      </c>
      <c r="C143" s="16" t="s">
        <v>603</v>
      </c>
      <c r="D143" s="16" t="s">
        <v>17</v>
      </c>
      <c r="E143" s="15">
        <v>1</v>
      </c>
      <c r="F143" s="17" t="str">
        <f>"09/06/74"</f>
        <v>09/06/74</v>
      </c>
      <c r="G143" s="18">
        <v>30953</v>
      </c>
      <c r="H143" s="18">
        <v>38519</v>
      </c>
      <c r="I143" s="17" t="str">
        <f>"09/28/1984"</f>
        <v>09/28/1984</v>
      </c>
      <c r="J143" s="19">
        <v>2</v>
      </c>
      <c r="K143" s="16" t="s">
        <v>575</v>
      </c>
      <c r="L143" s="15" t="s">
        <v>669</v>
      </c>
    </row>
    <row r="144" spans="1:12" x14ac:dyDescent="0.25">
      <c r="A144" s="15">
        <v>540117</v>
      </c>
      <c r="B144" s="16" t="s">
        <v>292</v>
      </c>
      <c r="C144" s="16" t="s">
        <v>603</v>
      </c>
      <c r="D144" s="16" t="s">
        <v>17</v>
      </c>
      <c r="E144" s="15">
        <v>1</v>
      </c>
      <c r="F144" s="17" t="str">
        <f>"07/19/74"</f>
        <v>07/19/74</v>
      </c>
      <c r="G144" s="18">
        <v>31079</v>
      </c>
      <c r="H144" s="18">
        <v>38519</v>
      </c>
      <c r="I144" s="17" t="str">
        <f>"02/01/1985"</f>
        <v>02/01/1985</v>
      </c>
      <c r="J144" s="19">
        <v>2</v>
      </c>
      <c r="K144" s="16" t="s">
        <v>575</v>
      </c>
      <c r="L144" s="15" t="s">
        <v>669</v>
      </c>
    </row>
    <row r="145" spans="1:12" x14ac:dyDescent="0.25">
      <c r="A145" s="15">
        <v>540118</v>
      </c>
      <c r="B145" s="16" t="s">
        <v>294</v>
      </c>
      <c r="C145" s="16" t="s">
        <v>603</v>
      </c>
      <c r="D145" s="16" t="s">
        <v>17</v>
      </c>
      <c r="E145" s="15">
        <v>1</v>
      </c>
      <c r="F145" s="17" t="str">
        <f>"05/24/74"</f>
        <v>05/24/74</v>
      </c>
      <c r="G145" s="18">
        <v>30953</v>
      </c>
      <c r="H145" s="18">
        <v>38519</v>
      </c>
      <c r="I145" s="17" t="str">
        <f>"09/28/1984"</f>
        <v>09/28/1984</v>
      </c>
      <c r="J145" s="19">
        <v>2</v>
      </c>
      <c r="K145" s="16" t="s">
        <v>575</v>
      </c>
      <c r="L145" s="15" t="s">
        <v>669</v>
      </c>
    </row>
    <row r="146" spans="1:12" x14ac:dyDescent="0.25">
      <c r="A146" s="15">
        <v>540119</v>
      </c>
      <c r="B146" s="16" t="s">
        <v>296</v>
      </c>
      <c r="C146" s="16" t="s">
        <v>603</v>
      </c>
      <c r="D146" s="16" t="s">
        <v>17</v>
      </c>
      <c r="E146" s="15">
        <v>1</v>
      </c>
      <c r="F146" s="17" t="str">
        <f>"05/17/74"</f>
        <v>05/17/74</v>
      </c>
      <c r="G146" s="18">
        <v>31079</v>
      </c>
      <c r="H146" s="18">
        <v>38519</v>
      </c>
      <c r="I146" s="17" t="str">
        <f>"02/01/1985"</f>
        <v>02/01/1985</v>
      </c>
      <c r="J146" s="19">
        <v>2</v>
      </c>
      <c r="K146" s="16" t="s">
        <v>575</v>
      </c>
      <c r="L146" s="15" t="s">
        <v>669</v>
      </c>
    </row>
    <row r="147" spans="1:12" x14ac:dyDescent="0.25">
      <c r="A147" s="15">
        <v>540120</v>
      </c>
      <c r="B147" s="16" t="s">
        <v>298</v>
      </c>
      <c r="C147" s="16" t="s">
        <v>603</v>
      </c>
      <c r="D147" s="16" t="s">
        <v>17</v>
      </c>
      <c r="E147" s="15">
        <v>1</v>
      </c>
      <c r="F147" s="17" t="str">
        <f>"05/17/74"</f>
        <v>05/17/74</v>
      </c>
      <c r="G147" s="18">
        <v>31079</v>
      </c>
      <c r="H147" s="18">
        <v>38519</v>
      </c>
      <c r="I147" s="17" t="str">
        <f>"02/01/1985"</f>
        <v>02/01/1985</v>
      </c>
      <c r="J147" s="19">
        <v>2</v>
      </c>
      <c r="K147" s="16" t="s">
        <v>575</v>
      </c>
      <c r="L147" s="15" t="s">
        <v>669</v>
      </c>
    </row>
    <row r="148" spans="1:12" x14ac:dyDescent="0.25">
      <c r="A148" s="15">
        <v>540121</v>
      </c>
      <c r="B148" s="16" t="s">
        <v>300</v>
      </c>
      <c r="C148" s="16" t="s">
        <v>603</v>
      </c>
      <c r="D148" s="16" t="s">
        <v>17</v>
      </c>
      <c r="E148" s="15">
        <v>1</v>
      </c>
      <c r="F148" s="17" t="str">
        <f>"05/24/74"</f>
        <v>05/24/74</v>
      </c>
      <c r="G148" s="18">
        <v>31140</v>
      </c>
      <c r="H148" s="18">
        <v>38519</v>
      </c>
      <c r="I148" s="17" t="str">
        <f>"04/03/1985"</f>
        <v>04/03/1985</v>
      </c>
      <c r="J148" s="19">
        <v>2</v>
      </c>
      <c r="K148" s="16" t="s">
        <v>575</v>
      </c>
      <c r="L148" s="15" t="s">
        <v>669</v>
      </c>
    </row>
    <row r="149" spans="1:12" x14ac:dyDescent="0.25">
      <c r="A149" s="15">
        <v>540122</v>
      </c>
      <c r="B149" s="16" t="s">
        <v>302</v>
      </c>
      <c r="C149" s="16" t="s">
        <v>603</v>
      </c>
      <c r="D149" s="16" t="s">
        <v>17</v>
      </c>
      <c r="E149" s="15">
        <v>1</v>
      </c>
      <c r="F149" s="17" t="str">
        <f>"05/31/74"</f>
        <v>05/31/74</v>
      </c>
      <c r="G149" s="18">
        <v>30953</v>
      </c>
      <c r="H149" s="18">
        <v>38519</v>
      </c>
      <c r="I149" s="17" t="str">
        <f>"09/28/1984"</f>
        <v>09/28/1984</v>
      </c>
      <c r="J149" s="19">
        <v>2</v>
      </c>
      <c r="K149" s="16" t="s">
        <v>575</v>
      </c>
      <c r="L149" s="15" t="s">
        <v>669</v>
      </c>
    </row>
    <row r="150" spans="1:12" x14ac:dyDescent="0.25">
      <c r="A150" s="15">
        <v>540123</v>
      </c>
      <c r="B150" s="16" t="s">
        <v>304</v>
      </c>
      <c r="C150" s="16" t="s">
        <v>603</v>
      </c>
      <c r="D150" s="16" t="s">
        <v>17</v>
      </c>
      <c r="E150" s="15">
        <v>1</v>
      </c>
      <c r="F150" s="17" t="str">
        <f>"05/31/74"</f>
        <v>05/31/74</v>
      </c>
      <c r="G150" s="18">
        <v>30560</v>
      </c>
      <c r="H150" s="18">
        <v>38519</v>
      </c>
      <c r="I150" s="17" t="str">
        <f>"09/01/1983"</f>
        <v>09/01/1983</v>
      </c>
      <c r="J150" s="19">
        <v>2</v>
      </c>
      <c r="K150" s="16" t="s">
        <v>575</v>
      </c>
      <c r="L150" s="15" t="s">
        <v>669</v>
      </c>
    </row>
    <row r="151" spans="1:12" x14ac:dyDescent="0.25">
      <c r="A151" s="9">
        <v>540124</v>
      </c>
      <c r="B151" s="10" t="s">
        <v>306</v>
      </c>
      <c r="C151" s="10" t="s">
        <v>604</v>
      </c>
      <c r="D151" s="10" t="s">
        <v>14</v>
      </c>
      <c r="E151" s="9">
        <v>1</v>
      </c>
      <c r="F151" s="11">
        <v>27376</v>
      </c>
      <c r="G151" s="12">
        <v>31079</v>
      </c>
      <c r="H151" s="12">
        <v>38413</v>
      </c>
      <c r="I151" s="13" t="str">
        <f>"02/01/1985"</f>
        <v>02/01/1985</v>
      </c>
      <c r="J151" s="14">
        <v>2</v>
      </c>
      <c r="K151" s="10" t="s">
        <v>575</v>
      </c>
      <c r="L151" s="9" t="s">
        <v>669</v>
      </c>
    </row>
    <row r="152" spans="1:12" x14ac:dyDescent="0.25">
      <c r="A152" s="15">
        <v>540172</v>
      </c>
      <c r="B152" s="16" t="s">
        <v>308</v>
      </c>
      <c r="C152" s="16" t="s">
        <v>604</v>
      </c>
      <c r="D152" s="16" t="s">
        <v>17</v>
      </c>
      <c r="E152" s="15">
        <v>1</v>
      </c>
      <c r="F152" s="17"/>
      <c r="G152" s="18">
        <v>38413</v>
      </c>
      <c r="H152" s="18">
        <v>38413</v>
      </c>
      <c r="I152" s="17" t="str">
        <f>"04/26/1913"</f>
        <v>04/26/1913</v>
      </c>
      <c r="J152" s="19">
        <v>2</v>
      </c>
      <c r="K152" s="16" t="s">
        <v>575</v>
      </c>
      <c r="L152" s="15" t="s">
        <v>669</v>
      </c>
    </row>
    <row r="153" spans="1:12" x14ac:dyDescent="0.25">
      <c r="A153" s="15">
        <v>540285</v>
      </c>
      <c r="B153" s="16" t="s">
        <v>310</v>
      </c>
      <c r="C153" s="16" t="s">
        <v>604</v>
      </c>
      <c r="D153" s="16" t="s">
        <v>17</v>
      </c>
      <c r="E153" s="15">
        <v>1</v>
      </c>
      <c r="F153" s="17"/>
      <c r="G153" s="18">
        <v>38413</v>
      </c>
      <c r="H153" s="18">
        <v>38413</v>
      </c>
      <c r="I153" s="17" t="str">
        <f>"05/26/1978"</f>
        <v>05/26/1978</v>
      </c>
      <c r="J153" s="19">
        <v>2</v>
      </c>
      <c r="K153" s="16" t="s">
        <v>575</v>
      </c>
      <c r="L153" s="15" t="s">
        <v>669</v>
      </c>
    </row>
    <row r="154" spans="1:12" x14ac:dyDescent="0.25">
      <c r="A154" s="15">
        <v>540125</v>
      </c>
      <c r="B154" s="16" t="s">
        <v>312</v>
      </c>
      <c r="C154" s="16" t="s">
        <v>604</v>
      </c>
      <c r="D154" s="16" t="s">
        <v>17</v>
      </c>
      <c r="E154" s="15">
        <v>1</v>
      </c>
      <c r="F154" s="17" t="str">
        <f>"05/24/74"</f>
        <v>05/24/74</v>
      </c>
      <c r="G154" s="18">
        <v>30651</v>
      </c>
      <c r="H154" s="18">
        <v>38413</v>
      </c>
      <c r="I154" s="20">
        <v>30651</v>
      </c>
      <c r="J154" s="19">
        <v>2</v>
      </c>
      <c r="K154" s="16" t="s">
        <v>575</v>
      </c>
      <c r="L154" s="15" t="s">
        <v>669</v>
      </c>
    </row>
    <row r="155" spans="1:12" x14ac:dyDescent="0.25">
      <c r="A155" s="52">
        <v>540126</v>
      </c>
      <c r="B155" s="53" t="s">
        <v>663</v>
      </c>
      <c r="C155" s="53" t="s">
        <v>604</v>
      </c>
      <c r="D155" s="53" t="s">
        <v>17</v>
      </c>
      <c r="E155" s="52">
        <v>1</v>
      </c>
      <c r="F155" s="54" t="str">
        <f>"07/30/76"</f>
        <v>07/30/76</v>
      </c>
      <c r="G155" s="55">
        <v>30665</v>
      </c>
      <c r="H155" s="55">
        <v>38413</v>
      </c>
      <c r="I155" s="57">
        <v>30665</v>
      </c>
      <c r="J155" s="56">
        <v>2</v>
      </c>
      <c r="K155" s="53" t="s">
        <v>575</v>
      </c>
      <c r="L155" s="52" t="s">
        <v>669</v>
      </c>
    </row>
    <row r="156" spans="1:12" x14ac:dyDescent="0.25">
      <c r="A156" s="15">
        <v>540127</v>
      </c>
      <c r="B156" s="16" t="s">
        <v>316</v>
      </c>
      <c r="C156" s="16" t="s">
        <v>604</v>
      </c>
      <c r="D156" s="16" t="s">
        <v>17</v>
      </c>
      <c r="E156" s="15">
        <v>1</v>
      </c>
      <c r="F156" s="20">
        <v>27327</v>
      </c>
      <c r="G156" s="18">
        <v>30665</v>
      </c>
      <c r="H156" s="18">
        <v>38413</v>
      </c>
      <c r="I156" s="20">
        <v>30665</v>
      </c>
      <c r="J156" s="19">
        <v>2</v>
      </c>
      <c r="K156" s="16" t="s">
        <v>575</v>
      </c>
      <c r="L156" s="15" t="s">
        <v>669</v>
      </c>
    </row>
    <row r="157" spans="1:12" x14ac:dyDescent="0.25">
      <c r="A157" s="15">
        <v>540128</v>
      </c>
      <c r="B157" s="16" t="s">
        <v>318</v>
      </c>
      <c r="C157" s="16" t="s">
        <v>604</v>
      </c>
      <c r="D157" s="16" t="s">
        <v>17</v>
      </c>
      <c r="E157" s="15">
        <v>1</v>
      </c>
      <c r="F157" s="17" t="str">
        <f>"07/19/74"</f>
        <v>07/19/74</v>
      </c>
      <c r="G157" s="18">
        <v>30713</v>
      </c>
      <c r="H157" s="18">
        <v>38413</v>
      </c>
      <c r="I157" s="17" t="str">
        <f>"02/01/1984"</f>
        <v>02/01/1984</v>
      </c>
      <c r="J157" s="19">
        <v>0</v>
      </c>
      <c r="K157" s="16" t="s">
        <v>575</v>
      </c>
      <c r="L157" s="15" t="s">
        <v>669</v>
      </c>
    </row>
    <row r="158" spans="1:12" x14ac:dyDescent="0.25">
      <c r="A158" s="9">
        <v>540129</v>
      </c>
      <c r="B158" s="10" t="s">
        <v>320</v>
      </c>
      <c r="C158" s="10" t="s">
        <v>605</v>
      </c>
      <c r="D158" s="10" t="s">
        <v>14</v>
      </c>
      <c r="E158" s="9">
        <v>8</v>
      </c>
      <c r="F158" s="13" t="str">
        <f>"01/31/75"</f>
        <v>01/31/75</v>
      </c>
      <c r="G158" s="12">
        <v>33508</v>
      </c>
      <c r="H158" s="12">
        <v>41352</v>
      </c>
      <c r="I158" s="13" t="str">
        <f>"09/27/1991"</f>
        <v>09/27/1991</v>
      </c>
      <c r="J158" s="14">
        <v>2</v>
      </c>
      <c r="K158" s="10"/>
      <c r="L158" s="9"/>
    </row>
    <row r="159" spans="1:12" x14ac:dyDescent="0.25">
      <c r="A159" s="15">
        <v>540130</v>
      </c>
      <c r="B159" s="16" t="s">
        <v>322</v>
      </c>
      <c r="C159" s="16" t="s">
        <v>605</v>
      </c>
      <c r="D159" s="16" t="s">
        <v>17</v>
      </c>
      <c r="E159" s="15">
        <v>8</v>
      </c>
      <c r="F159" s="17" t="str">
        <f>"06/28/74"</f>
        <v>06/28/74</v>
      </c>
      <c r="G159" s="18">
        <v>33508</v>
      </c>
      <c r="H159" s="18">
        <v>41352</v>
      </c>
      <c r="I159" s="17" t="str">
        <f>"09/27/1991"</f>
        <v>09/27/1991</v>
      </c>
      <c r="J159" s="19">
        <v>2</v>
      </c>
      <c r="K159" s="16"/>
      <c r="L159" s="15"/>
    </row>
    <row r="160" spans="1:12" x14ac:dyDescent="0.25">
      <c r="A160" s="15">
        <v>540131</v>
      </c>
      <c r="B160" s="16" t="s">
        <v>324</v>
      </c>
      <c r="C160" s="16" t="s">
        <v>605</v>
      </c>
      <c r="D160" s="16" t="s">
        <v>17</v>
      </c>
      <c r="E160" s="15">
        <v>8</v>
      </c>
      <c r="F160" s="17" t="str">
        <f>"08/23/74"</f>
        <v>08/23/74</v>
      </c>
      <c r="G160" s="18">
        <v>33508</v>
      </c>
      <c r="H160" s="18">
        <v>41352</v>
      </c>
      <c r="I160" s="17" t="str">
        <f>"09/27/1991"</f>
        <v>09/27/1991</v>
      </c>
      <c r="J160" s="19">
        <v>2</v>
      </c>
      <c r="K160" s="16"/>
      <c r="L160" s="15"/>
    </row>
    <row r="161" spans="1:12" x14ac:dyDescent="0.25">
      <c r="A161" s="15">
        <v>540155</v>
      </c>
      <c r="B161" s="16" t="s">
        <v>326</v>
      </c>
      <c r="C161" s="16" t="s">
        <v>605</v>
      </c>
      <c r="D161" s="16" t="s">
        <v>17</v>
      </c>
      <c r="E161" s="15">
        <v>8</v>
      </c>
      <c r="F161" s="17" t="str">
        <f>"01/31/75"</f>
        <v>01/31/75</v>
      </c>
      <c r="G161" s="18">
        <v>33508</v>
      </c>
      <c r="H161" s="18">
        <v>41352</v>
      </c>
      <c r="I161" s="17" t="str">
        <f>"04/03/1913"</f>
        <v>04/03/1913</v>
      </c>
      <c r="J161" s="19">
        <v>2</v>
      </c>
      <c r="K161" s="16"/>
      <c r="L161" s="15"/>
    </row>
    <row r="162" spans="1:12" x14ac:dyDescent="0.25">
      <c r="A162" s="9">
        <v>540133</v>
      </c>
      <c r="B162" s="10" t="s">
        <v>328</v>
      </c>
      <c r="C162" s="10" t="s">
        <v>606</v>
      </c>
      <c r="D162" s="10" t="s">
        <v>14</v>
      </c>
      <c r="E162" s="9">
        <v>2</v>
      </c>
      <c r="F162" s="11">
        <v>27383</v>
      </c>
      <c r="G162" s="12">
        <v>29557</v>
      </c>
      <c r="H162" s="12">
        <v>42599</v>
      </c>
      <c r="I162" s="11">
        <v>29557</v>
      </c>
      <c r="J162" s="14">
        <v>2</v>
      </c>
      <c r="K162" s="10" t="s">
        <v>575</v>
      </c>
      <c r="L162" s="9" t="s">
        <v>669</v>
      </c>
    </row>
    <row r="163" spans="1:12" x14ac:dyDescent="0.25">
      <c r="A163" s="15">
        <v>540134</v>
      </c>
      <c r="B163" s="16" t="s">
        <v>330</v>
      </c>
      <c r="C163" s="16" t="s">
        <v>606</v>
      </c>
      <c r="D163" s="16" t="s">
        <v>17</v>
      </c>
      <c r="E163" s="15">
        <v>2</v>
      </c>
      <c r="F163" s="17" t="str">
        <f>"03/02/73"</f>
        <v>03/02/73</v>
      </c>
      <c r="G163" s="18">
        <v>28199</v>
      </c>
      <c r="H163" s="18">
        <v>41184</v>
      </c>
      <c r="I163" s="17" t="str">
        <f>"03/15/1977"</f>
        <v>03/15/1977</v>
      </c>
      <c r="J163" s="19">
        <v>2</v>
      </c>
      <c r="K163" s="16" t="s">
        <v>575</v>
      </c>
      <c r="L163" s="15" t="s">
        <v>669</v>
      </c>
    </row>
    <row r="164" spans="1:12" x14ac:dyDescent="0.25">
      <c r="A164" s="15">
        <v>540135</v>
      </c>
      <c r="B164" s="16" t="s">
        <v>332</v>
      </c>
      <c r="C164" s="16" t="s">
        <v>606</v>
      </c>
      <c r="D164" s="16" t="s">
        <v>17</v>
      </c>
      <c r="E164" s="15">
        <v>2</v>
      </c>
      <c r="F164" s="17" t="str">
        <f>"05/31/74"</f>
        <v>05/31/74</v>
      </c>
      <c r="G164" s="18">
        <v>28247</v>
      </c>
      <c r="H164" s="18">
        <v>41184</v>
      </c>
      <c r="I164" s="17" t="str">
        <f>"05/02/1977"</f>
        <v>05/02/1977</v>
      </c>
      <c r="J164" s="19">
        <v>2</v>
      </c>
      <c r="K164" s="16" t="s">
        <v>575</v>
      </c>
      <c r="L164" s="15" t="s">
        <v>669</v>
      </c>
    </row>
    <row r="165" spans="1:12" x14ac:dyDescent="0.25">
      <c r="A165" s="15" t="s">
        <v>334</v>
      </c>
      <c r="B165" s="16" t="s">
        <v>335</v>
      </c>
      <c r="C165" s="16" t="s">
        <v>606</v>
      </c>
      <c r="D165" s="16" t="s">
        <v>17</v>
      </c>
      <c r="E165" s="15">
        <v>2</v>
      </c>
      <c r="F165" s="17" t="str">
        <f>"01/04/74"</f>
        <v>01/04/74</v>
      </c>
      <c r="G165" s="18">
        <v>28550</v>
      </c>
      <c r="H165" s="18">
        <v>42599</v>
      </c>
      <c r="I165" s="17" t="str">
        <f>"03/01/1978"</f>
        <v>03/01/1978</v>
      </c>
      <c r="J165" s="19">
        <v>2</v>
      </c>
      <c r="K165" s="16" t="s">
        <v>575</v>
      </c>
      <c r="L165" s="15" t="s">
        <v>669</v>
      </c>
    </row>
    <row r="166" spans="1:12" x14ac:dyDescent="0.25">
      <c r="A166" s="15" t="s">
        <v>337</v>
      </c>
      <c r="B166" s="16" t="s">
        <v>338</v>
      </c>
      <c r="C166" s="16" t="s">
        <v>606</v>
      </c>
      <c r="D166" s="16" t="s">
        <v>17</v>
      </c>
      <c r="E166" s="15">
        <v>2</v>
      </c>
      <c r="F166" s="17"/>
      <c r="G166" s="24">
        <v>25602</v>
      </c>
      <c r="H166" s="18">
        <v>42599</v>
      </c>
      <c r="I166" s="17" t="str">
        <f>"02/03/1970"</f>
        <v>02/03/1970</v>
      </c>
      <c r="J166" s="19">
        <v>2</v>
      </c>
      <c r="K166" s="16" t="s">
        <v>575</v>
      </c>
      <c r="L166" s="15" t="s">
        <v>669</v>
      </c>
    </row>
    <row r="167" spans="1:12" x14ac:dyDescent="0.25">
      <c r="A167" s="15" t="s">
        <v>340</v>
      </c>
      <c r="B167" s="16" t="s">
        <v>341</v>
      </c>
      <c r="C167" s="16" t="s">
        <v>606</v>
      </c>
      <c r="D167" s="16" t="s">
        <v>17</v>
      </c>
      <c r="E167" s="15">
        <v>2</v>
      </c>
      <c r="F167" s="17" t="str">
        <f>"05/31/74"</f>
        <v>05/31/74</v>
      </c>
      <c r="G167" s="18">
        <v>29602</v>
      </c>
      <c r="H167" s="18">
        <v>42599</v>
      </c>
      <c r="I167" s="17" t="str">
        <f>"01/16/1981"</f>
        <v>01/16/1981</v>
      </c>
      <c r="J167" s="19">
        <v>2</v>
      </c>
      <c r="K167" s="16" t="s">
        <v>575</v>
      </c>
      <c r="L167" s="15" t="s">
        <v>669</v>
      </c>
    </row>
    <row r="168" spans="1:12" x14ac:dyDescent="0.25">
      <c r="A168" s="9">
        <v>540139</v>
      </c>
      <c r="B168" s="10" t="s">
        <v>343</v>
      </c>
      <c r="C168" s="10" t="s">
        <v>607</v>
      </c>
      <c r="D168" s="10" t="s">
        <v>14</v>
      </c>
      <c r="E168" s="9">
        <v>6</v>
      </c>
      <c r="F168" s="13"/>
      <c r="G168" s="12">
        <v>40198</v>
      </c>
      <c r="H168" s="12">
        <v>43560</v>
      </c>
      <c r="I168" s="13" t="str">
        <f>"05/01/1984"</f>
        <v>05/01/1984</v>
      </c>
      <c r="J168" s="14">
        <v>2</v>
      </c>
      <c r="K168" s="10"/>
      <c r="L168" s="9"/>
    </row>
    <row r="169" spans="1:12" x14ac:dyDescent="0.25">
      <c r="A169" s="15">
        <v>540140</v>
      </c>
      <c r="B169" s="16" t="s">
        <v>345</v>
      </c>
      <c r="C169" s="16" t="s">
        <v>607</v>
      </c>
      <c r="D169" s="16" t="s">
        <v>17</v>
      </c>
      <c r="E169" s="15">
        <v>6</v>
      </c>
      <c r="F169" s="20">
        <v>27327</v>
      </c>
      <c r="G169" s="26">
        <v>40198</v>
      </c>
      <c r="H169" s="18">
        <v>40198</v>
      </c>
      <c r="I169" s="20">
        <v>28850</v>
      </c>
      <c r="J169" s="19">
        <v>2</v>
      </c>
      <c r="K169" s="16"/>
      <c r="L169" s="15"/>
    </row>
    <row r="170" spans="1:12" x14ac:dyDescent="0.25">
      <c r="A170" s="15">
        <v>540272</v>
      </c>
      <c r="B170" s="16" t="s">
        <v>347</v>
      </c>
      <c r="C170" s="16" t="s">
        <v>607</v>
      </c>
      <c r="D170" s="16" t="s">
        <v>17</v>
      </c>
      <c r="E170" s="15">
        <v>6</v>
      </c>
      <c r="F170" s="20">
        <v>27362</v>
      </c>
      <c r="G170" s="26">
        <v>30665</v>
      </c>
      <c r="H170" s="18">
        <v>43560</v>
      </c>
      <c r="I170" s="20">
        <v>30665</v>
      </c>
      <c r="J170" s="19">
        <v>2</v>
      </c>
      <c r="K170" s="16"/>
      <c r="L170" s="15"/>
    </row>
    <row r="171" spans="1:12" x14ac:dyDescent="0.25">
      <c r="A171" s="15">
        <v>540141</v>
      </c>
      <c r="B171" s="16" t="s">
        <v>349</v>
      </c>
      <c r="C171" s="16" t="s">
        <v>607</v>
      </c>
      <c r="D171" s="16" t="s">
        <v>17</v>
      </c>
      <c r="E171" s="15">
        <v>6</v>
      </c>
      <c r="F171" s="17" t="str">
        <f>"08/02/74"</f>
        <v>08/02/74</v>
      </c>
      <c r="G171" s="26">
        <v>29068</v>
      </c>
      <c r="H171" s="18">
        <v>43560</v>
      </c>
      <c r="I171" s="17" t="str">
        <f>"08/01/1979"</f>
        <v>08/01/1979</v>
      </c>
      <c r="J171" s="19">
        <v>2</v>
      </c>
      <c r="K171" s="16"/>
      <c r="L171" s="15"/>
    </row>
    <row r="172" spans="1:12" x14ac:dyDescent="0.25">
      <c r="A172" s="15">
        <v>540273</v>
      </c>
      <c r="B172" s="16" t="s">
        <v>351</v>
      </c>
      <c r="C172" s="16" t="s">
        <v>607</v>
      </c>
      <c r="D172" s="16" t="s">
        <v>17</v>
      </c>
      <c r="E172" s="15">
        <v>6</v>
      </c>
      <c r="F172" s="20">
        <v>27355</v>
      </c>
      <c r="G172" s="26">
        <v>28703</v>
      </c>
      <c r="H172" s="18">
        <v>43560</v>
      </c>
      <c r="I172" s="17" t="str">
        <f>"08/01/1978"</f>
        <v>08/01/1978</v>
      </c>
      <c r="J172" s="19">
        <v>2</v>
      </c>
      <c r="K172" s="16"/>
      <c r="L172" s="15"/>
    </row>
    <row r="173" spans="1:12" x14ac:dyDescent="0.25">
      <c r="A173" s="15">
        <v>540274</v>
      </c>
      <c r="B173" s="16" t="s">
        <v>353</v>
      </c>
      <c r="C173" s="16" t="s">
        <v>607</v>
      </c>
      <c r="D173" s="16" t="s">
        <v>17</v>
      </c>
      <c r="E173" s="15">
        <v>6</v>
      </c>
      <c r="F173" s="20">
        <v>27355</v>
      </c>
      <c r="G173" s="26">
        <v>28703</v>
      </c>
      <c r="H173" s="18">
        <v>43560</v>
      </c>
      <c r="I173" s="17" t="str">
        <f>"08/01/1978"</f>
        <v>08/01/1978</v>
      </c>
      <c r="J173" s="19">
        <v>2</v>
      </c>
      <c r="K173" s="16"/>
      <c r="L173" s="15"/>
    </row>
    <row r="174" spans="1:12" x14ac:dyDescent="0.25">
      <c r="A174" s="9">
        <v>540278</v>
      </c>
      <c r="B174" s="10" t="s">
        <v>355</v>
      </c>
      <c r="C174" s="10" t="s">
        <v>608</v>
      </c>
      <c r="D174" s="10" t="s">
        <v>14</v>
      </c>
      <c r="E174" s="9">
        <v>1</v>
      </c>
      <c r="F174" s="13" t="str">
        <f>"07/25/75"</f>
        <v>07/25/75</v>
      </c>
      <c r="G174" s="12">
        <v>30330</v>
      </c>
      <c r="H174" s="12">
        <v>37424</v>
      </c>
      <c r="I174" s="13" t="str">
        <f>"01/14/1983"</f>
        <v>01/14/1983</v>
      </c>
      <c r="J174" s="14">
        <v>2</v>
      </c>
      <c r="K174" s="10" t="s">
        <v>574</v>
      </c>
      <c r="L174" s="9" t="s">
        <v>667</v>
      </c>
    </row>
    <row r="175" spans="1:12" x14ac:dyDescent="0.25">
      <c r="A175" s="15">
        <v>540041</v>
      </c>
      <c r="B175" s="16" t="s">
        <v>658</v>
      </c>
      <c r="C175" s="16" t="s">
        <v>608</v>
      </c>
      <c r="D175" s="16" t="s">
        <v>17</v>
      </c>
      <c r="E175" s="15">
        <v>1</v>
      </c>
      <c r="F175" s="17" t="str">
        <f>"06/14/74"</f>
        <v>06/14/74</v>
      </c>
      <c r="G175" s="18">
        <v>33508</v>
      </c>
      <c r="H175" s="18">
        <v>37424</v>
      </c>
      <c r="I175" s="17" t="str">
        <f>"09/27/1991"</f>
        <v>09/27/1991</v>
      </c>
      <c r="J175" s="19">
        <v>2</v>
      </c>
      <c r="K175" s="16" t="s">
        <v>574</v>
      </c>
      <c r="L175" s="15" t="s">
        <v>667</v>
      </c>
    </row>
    <row r="176" spans="1:12" x14ac:dyDescent="0.25">
      <c r="A176" s="15">
        <v>540143</v>
      </c>
      <c r="B176" s="16" t="s">
        <v>357</v>
      </c>
      <c r="C176" s="16" t="s">
        <v>608</v>
      </c>
      <c r="D176" s="16" t="s">
        <v>17</v>
      </c>
      <c r="E176" s="15">
        <v>1</v>
      </c>
      <c r="F176" s="17" t="str">
        <f>"06/28/74"</f>
        <v>06/28/74</v>
      </c>
      <c r="G176" s="18">
        <v>29068</v>
      </c>
      <c r="H176" s="18">
        <v>37424</v>
      </c>
      <c r="I176" s="17" t="str">
        <f>"08/01/1979"</f>
        <v>08/01/1979</v>
      </c>
      <c r="J176" s="19">
        <v>2</v>
      </c>
      <c r="K176" s="16" t="s">
        <v>574</v>
      </c>
      <c r="L176" s="15" t="s">
        <v>667</v>
      </c>
    </row>
    <row r="177" spans="1:12" x14ac:dyDescent="0.25">
      <c r="A177" s="15">
        <v>540290</v>
      </c>
      <c r="B177" s="16" t="s">
        <v>359</v>
      </c>
      <c r="C177" s="16" t="s">
        <v>608</v>
      </c>
      <c r="D177" s="16" t="s">
        <v>17</v>
      </c>
      <c r="E177" s="15">
        <v>1</v>
      </c>
      <c r="F177" s="17"/>
      <c r="G177" s="18">
        <v>37424</v>
      </c>
      <c r="H177" s="18">
        <v>37424</v>
      </c>
      <c r="I177" s="20">
        <v>39020</v>
      </c>
      <c r="J177" s="19">
        <v>2</v>
      </c>
      <c r="K177" s="16" t="s">
        <v>574</v>
      </c>
      <c r="L177" s="15" t="s">
        <v>667</v>
      </c>
    </row>
    <row r="178" spans="1:12" x14ac:dyDescent="0.25">
      <c r="A178" s="9">
        <v>540144</v>
      </c>
      <c r="B178" s="10" t="s">
        <v>363</v>
      </c>
      <c r="C178" s="10" t="s">
        <v>609</v>
      </c>
      <c r="D178" s="10" t="s">
        <v>14</v>
      </c>
      <c r="E178" s="9">
        <v>9</v>
      </c>
      <c r="F178" s="13" t="str">
        <f>"05/20/77"</f>
        <v>05/20/77</v>
      </c>
      <c r="G178" s="12">
        <v>31959</v>
      </c>
      <c r="H178" s="12">
        <v>40081</v>
      </c>
      <c r="I178" s="13" t="str">
        <f>"07/01/1987"</f>
        <v>07/01/1987</v>
      </c>
      <c r="J178" s="14">
        <v>2</v>
      </c>
      <c r="K178" s="10" t="s">
        <v>575</v>
      </c>
      <c r="L178" s="9" t="s">
        <v>667</v>
      </c>
    </row>
    <row r="179" spans="1:12" x14ac:dyDescent="0.25">
      <c r="A179" s="15">
        <v>540005</v>
      </c>
      <c r="B179" s="16" t="s">
        <v>365</v>
      </c>
      <c r="C179" s="16" t="s">
        <v>609</v>
      </c>
      <c r="D179" s="16" t="s">
        <v>17</v>
      </c>
      <c r="E179" s="15">
        <v>9</v>
      </c>
      <c r="F179" s="17" t="str">
        <f>"02/27/76"</f>
        <v>02/27/76</v>
      </c>
      <c r="G179" s="18">
        <v>29222</v>
      </c>
      <c r="H179" s="18">
        <v>40081</v>
      </c>
      <c r="I179" s="17" t="str">
        <f>"01/02/1980"</f>
        <v>01/02/1980</v>
      </c>
      <c r="J179" s="19">
        <v>2</v>
      </c>
      <c r="K179" s="16" t="s">
        <v>575</v>
      </c>
      <c r="L179" s="15" t="s">
        <v>667</v>
      </c>
    </row>
    <row r="180" spans="1:12" x14ac:dyDescent="0.25">
      <c r="A180" s="15">
        <v>540252</v>
      </c>
      <c r="B180" s="16" t="s">
        <v>367</v>
      </c>
      <c r="C180" s="16" t="s">
        <v>609</v>
      </c>
      <c r="D180" s="16" t="s">
        <v>17</v>
      </c>
      <c r="E180" s="15">
        <v>9</v>
      </c>
      <c r="F180" s="20">
        <v>27348</v>
      </c>
      <c r="G180" s="18">
        <v>30988</v>
      </c>
      <c r="H180" s="18">
        <v>40081</v>
      </c>
      <c r="I180" s="20">
        <v>30988</v>
      </c>
      <c r="J180" s="19">
        <v>2</v>
      </c>
      <c r="K180" s="16" t="s">
        <v>575</v>
      </c>
      <c r="L180" s="15" t="s">
        <v>667</v>
      </c>
    </row>
    <row r="181" spans="1:12" x14ac:dyDescent="0.25">
      <c r="A181" s="9">
        <v>540146</v>
      </c>
      <c r="B181" s="10" t="s">
        <v>369</v>
      </c>
      <c r="C181" s="10" t="s">
        <v>610</v>
      </c>
      <c r="D181" s="10" t="s">
        <v>14</v>
      </c>
      <c r="E181" s="9">
        <v>4</v>
      </c>
      <c r="F181" s="13" t="str">
        <f>"07/25/75"</f>
        <v>07/25/75</v>
      </c>
      <c r="G181" s="12">
        <v>33548</v>
      </c>
      <c r="H181" s="12">
        <v>40728</v>
      </c>
      <c r="I181" s="13" t="str">
        <f>"04/05/1994"</f>
        <v>04/05/1994</v>
      </c>
      <c r="J181" s="14">
        <v>2</v>
      </c>
      <c r="K181" s="10" t="s">
        <v>634</v>
      </c>
      <c r="L181" s="9" t="s">
        <v>667</v>
      </c>
    </row>
    <row r="182" spans="1:12" x14ac:dyDescent="0.25">
      <c r="A182" s="15">
        <v>540147</v>
      </c>
      <c r="B182" s="16" t="s">
        <v>371</v>
      </c>
      <c r="C182" s="16" t="s">
        <v>610</v>
      </c>
      <c r="D182" s="16" t="s">
        <v>17</v>
      </c>
      <c r="E182" s="15">
        <v>4</v>
      </c>
      <c r="F182" s="17" t="str">
        <f>"05/31/74"</f>
        <v>05/31/74</v>
      </c>
      <c r="G182" s="18">
        <v>33508</v>
      </c>
      <c r="H182" s="18">
        <v>40728</v>
      </c>
      <c r="I182" s="17" t="str">
        <f>"09/27/1991"</f>
        <v>09/27/1991</v>
      </c>
      <c r="J182" s="19">
        <v>2</v>
      </c>
      <c r="K182" s="16" t="s">
        <v>633</v>
      </c>
      <c r="L182" s="15" t="s">
        <v>667</v>
      </c>
    </row>
    <row r="183" spans="1:12" x14ac:dyDescent="0.25">
      <c r="A183" s="15">
        <v>540148</v>
      </c>
      <c r="B183" s="16" t="s">
        <v>373</v>
      </c>
      <c r="C183" s="16" t="s">
        <v>610</v>
      </c>
      <c r="D183" s="16" t="s">
        <v>17</v>
      </c>
      <c r="E183" s="15">
        <v>4</v>
      </c>
      <c r="F183" s="17" t="str">
        <f>"06/28/74"</f>
        <v>06/28/74</v>
      </c>
      <c r="G183" s="18">
        <v>30918</v>
      </c>
      <c r="H183" s="18">
        <v>40728</v>
      </c>
      <c r="I183" s="17" t="str">
        <f>"08/24/1984"</f>
        <v>08/24/1984</v>
      </c>
      <c r="J183" s="19">
        <v>2</v>
      </c>
      <c r="K183" s="16"/>
      <c r="L183" s="15"/>
    </row>
    <row r="184" spans="1:12" x14ac:dyDescent="0.25">
      <c r="A184" s="9">
        <v>540149</v>
      </c>
      <c r="B184" s="10" t="s">
        <v>375</v>
      </c>
      <c r="C184" s="10" t="s">
        <v>611</v>
      </c>
      <c r="D184" s="10" t="s">
        <v>14</v>
      </c>
      <c r="E184" s="9">
        <v>10</v>
      </c>
      <c r="F184" s="11">
        <v>27362</v>
      </c>
      <c r="G184" s="12">
        <v>30410</v>
      </c>
      <c r="H184" s="12">
        <v>38915</v>
      </c>
      <c r="I184" s="13" t="str">
        <f>"04/04/1983"</f>
        <v>04/04/1983</v>
      </c>
      <c r="J184" s="14">
        <v>2</v>
      </c>
      <c r="K184" s="10"/>
      <c r="L184" s="9"/>
    </row>
    <row r="185" spans="1:12" x14ac:dyDescent="0.25">
      <c r="A185" s="15">
        <v>540275</v>
      </c>
      <c r="B185" s="16" t="s">
        <v>377</v>
      </c>
      <c r="C185" s="16" t="s">
        <v>611</v>
      </c>
      <c r="D185" s="16" t="s">
        <v>17</v>
      </c>
      <c r="E185" s="15">
        <v>10</v>
      </c>
      <c r="F185" s="17"/>
      <c r="G185" s="18">
        <v>38915</v>
      </c>
      <c r="H185" s="18">
        <v>38915</v>
      </c>
      <c r="I185" s="17" t="str">
        <f>"08/26/1977"</f>
        <v>08/26/1977</v>
      </c>
      <c r="J185" s="19">
        <v>2</v>
      </c>
      <c r="K185" s="16"/>
      <c r="L185" s="15"/>
    </row>
    <row r="186" spans="1:12" x14ac:dyDescent="0.25">
      <c r="A186" s="15">
        <v>540080</v>
      </c>
      <c r="B186" s="16" t="s">
        <v>379</v>
      </c>
      <c r="C186" s="16" t="s">
        <v>611</v>
      </c>
      <c r="D186" s="16" t="s">
        <v>17</v>
      </c>
      <c r="E186" s="15">
        <v>10</v>
      </c>
      <c r="F186" s="17"/>
      <c r="G186" s="18">
        <v>38915</v>
      </c>
      <c r="H186" s="18">
        <v>38915</v>
      </c>
      <c r="I186" s="17" t="str">
        <f>"03/16/1907"</f>
        <v>03/16/1907</v>
      </c>
      <c r="J186" s="19">
        <v>2</v>
      </c>
      <c r="K186" s="16"/>
      <c r="L186" s="15"/>
    </row>
    <row r="187" spans="1:12" x14ac:dyDescent="0.25">
      <c r="A187" s="15">
        <v>540150</v>
      </c>
      <c r="B187" s="16" t="s">
        <v>381</v>
      </c>
      <c r="C187" s="16" t="s">
        <v>611</v>
      </c>
      <c r="D187" s="16" t="s">
        <v>17</v>
      </c>
      <c r="E187" s="15">
        <v>10</v>
      </c>
      <c r="F187" s="17" t="str">
        <f>"02/08/74"</f>
        <v>02/08/74</v>
      </c>
      <c r="G187" s="18">
        <v>30699</v>
      </c>
      <c r="H187" s="18">
        <v>38915</v>
      </c>
      <c r="I187" s="17" t="str">
        <f>"01/18/1984"</f>
        <v>01/18/1984</v>
      </c>
      <c r="J187" s="19">
        <v>2</v>
      </c>
      <c r="K187" s="16"/>
      <c r="L187" s="15"/>
    </row>
    <row r="188" spans="1:12" x14ac:dyDescent="0.25">
      <c r="A188" s="15">
        <v>540151</v>
      </c>
      <c r="B188" s="16" t="s">
        <v>383</v>
      </c>
      <c r="C188" s="16" t="s">
        <v>611</v>
      </c>
      <c r="D188" s="16" t="s">
        <v>17</v>
      </c>
      <c r="E188" s="15">
        <v>10</v>
      </c>
      <c r="F188" s="17" t="str">
        <f>"02/01/74"</f>
        <v>02/01/74</v>
      </c>
      <c r="G188" s="18">
        <v>29126</v>
      </c>
      <c r="H188" s="18">
        <v>38915</v>
      </c>
      <c r="I188" s="17" t="str">
        <f>"09/28/1979"</f>
        <v>09/28/1979</v>
      </c>
      <c r="J188" s="19">
        <v>2</v>
      </c>
      <c r="K188" s="16"/>
      <c r="L188" s="15"/>
    </row>
    <row r="189" spans="1:12" x14ac:dyDescent="0.25">
      <c r="A189" s="15">
        <v>540094</v>
      </c>
      <c r="B189" s="16" t="s">
        <v>385</v>
      </c>
      <c r="C189" s="16" t="s">
        <v>611</v>
      </c>
      <c r="D189" s="16" t="s">
        <v>17</v>
      </c>
      <c r="E189" s="15">
        <v>10</v>
      </c>
      <c r="F189" s="17"/>
      <c r="G189" s="18">
        <v>38915</v>
      </c>
      <c r="H189" s="18">
        <v>38915</v>
      </c>
      <c r="I189" s="17" t="str">
        <f>"07/17/1906"</f>
        <v>07/17/1906</v>
      </c>
      <c r="J189" s="19">
        <v>2</v>
      </c>
      <c r="K189" s="16"/>
      <c r="L189" s="15"/>
    </row>
    <row r="190" spans="1:12" x14ac:dyDescent="0.25">
      <c r="A190" s="15">
        <v>540152</v>
      </c>
      <c r="B190" s="16" t="s">
        <v>387</v>
      </c>
      <c r="C190" s="16" t="s">
        <v>611</v>
      </c>
      <c r="D190" s="16" t="s">
        <v>17</v>
      </c>
      <c r="E190" s="15">
        <v>10</v>
      </c>
      <c r="F190" s="20">
        <v>27376</v>
      </c>
      <c r="G190" s="18">
        <v>29635</v>
      </c>
      <c r="H190" s="18">
        <v>38915</v>
      </c>
      <c r="I190" s="17" t="str">
        <f>"02/18/1981"</f>
        <v>02/18/1981</v>
      </c>
      <c r="J190" s="19">
        <v>2</v>
      </c>
      <c r="K190" s="16"/>
      <c r="L190" s="15"/>
    </row>
    <row r="191" spans="1:12" x14ac:dyDescent="0.25">
      <c r="A191" s="9">
        <v>540153</v>
      </c>
      <c r="B191" s="10" t="s">
        <v>389</v>
      </c>
      <c r="C191" s="10" t="s">
        <v>612</v>
      </c>
      <c r="D191" s="10" t="s">
        <v>14</v>
      </c>
      <c r="E191" s="9">
        <v>8</v>
      </c>
      <c r="F191" s="13" t="str">
        <f>"04/25/75"</f>
        <v>04/25/75</v>
      </c>
      <c r="G191" s="12">
        <v>31959</v>
      </c>
      <c r="H191" s="12">
        <v>40239</v>
      </c>
      <c r="I191" s="13" t="str">
        <f>"07/01/1987"</f>
        <v>07/01/1987</v>
      </c>
      <c r="J191" s="14">
        <v>2</v>
      </c>
      <c r="K191" s="10" t="s">
        <v>574</v>
      </c>
      <c r="L191" s="9" t="s">
        <v>667</v>
      </c>
    </row>
    <row r="192" spans="1:12" x14ac:dyDescent="0.25">
      <c r="A192" s="15">
        <v>540154</v>
      </c>
      <c r="B192" s="16" t="s">
        <v>391</v>
      </c>
      <c r="C192" s="16" t="s">
        <v>612</v>
      </c>
      <c r="D192" s="16" t="s">
        <v>17</v>
      </c>
      <c r="E192" s="15">
        <v>8</v>
      </c>
      <c r="F192" s="17" t="str">
        <f>"05/31/74"</f>
        <v>05/31/74</v>
      </c>
      <c r="G192" s="18">
        <v>32021</v>
      </c>
      <c r="H192" s="18">
        <v>40239</v>
      </c>
      <c r="I192" s="17" t="str">
        <f>"09/01/1987"</f>
        <v>09/01/1987</v>
      </c>
      <c r="J192" s="19">
        <v>2</v>
      </c>
      <c r="K192" s="16" t="s">
        <v>574</v>
      </c>
      <c r="L192" s="15" t="s">
        <v>667</v>
      </c>
    </row>
    <row r="193" spans="1:12" x14ac:dyDescent="0.25">
      <c r="A193" s="9">
        <v>540225</v>
      </c>
      <c r="B193" s="10" t="s">
        <v>393</v>
      </c>
      <c r="C193" s="10" t="s">
        <v>613</v>
      </c>
      <c r="D193" s="10" t="s">
        <v>14</v>
      </c>
      <c r="E193" s="9">
        <v>5</v>
      </c>
      <c r="F193" s="13" t="str">
        <f>"01/03/75"</f>
        <v>01/03/75</v>
      </c>
      <c r="G193" s="12">
        <v>33392</v>
      </c>
      <c r="H193" s="12">
        <v>41764</v>
      </c>
      <c r="I193" s="13" t="str">
        <f>"06/03/1991"</f>
        <v>06/03/1991</v>
      </c>
      <c r="J193" s="14">
        <v>2</v>
      </c>
      <c r="K193" s="10"/>
      <c r="L193" s="9"/>
    </row>
    <row r="194" spans="1:12" x14ac:dyDescent="0.25">
      <c r="A194" s="15">
        <v>540253</v>
      </c>
      <c r="B194" s="16" t="s">
        <v>395</v>
      </c>
      <c r="C194" s="16" t="s">
        <v>613</v>
      </c>
      <c r="D194" s="16" t="s">
        <v>17</v>
      </c>
      <c r="E194" s="15">
        <v>5</v>
      </c>
      <c r="F194" s="17" t="str">
        <f>"02/21/75"</f>
        <v>02/21/75</v>
      </c>
      <c r="G194" s="18">
        <v>33392</v>
      </c>
      <c r="H194" s="18">
        <v>41764</v>
      </c>
      <c r="I194" s="17" t="str">
        <f>"06/03/1991"</f>
        <v>06/03/1991</v>
      </c>
      <c r="J194" s="19">
        <v>2</v>
      </c>
      <c r="K194" s="16"/>
      <c r="L194" s="15"/>
    </row>
    <row r="195" spans="1:12" x14ac:dyDescent="0.25">
      <c r="A195" s="15">
        <v>540156</v>
      </c>
      <c r="B195" s="16" t="s">
        <v>397</v>
      </c>
      <c r="C195" s="16" t="s">
        <v>613</v>
      </c>
      <c r="D195" s="16" t="s">
        <v>17</v>
      </c>
      <c r="E195" s="15">
        <v>5</v>
      </c>
      <c r="F195" s="17" t="str">
        <f>"03/29/74"</f>
        <v>03/29/74</v>
      </c>
      <c r="G195" s="18">
        <v>33392</v>
      </c>
      <c r="H195" s="18">
        <v>41764</v>
      </c>
      <c r="I195" s="17" t="str">
        <f>"06/03/1991"</f>
        <v>06/03/1991</v>
      </c>
      <c r="J195" s="19">
        <v>2</v>
      </c>
      <c r="K195" s="16"/>
      <c r="L195" s="15"/>
    </row>
    <row r="196" spans="1:12" x14ac:dyDescent="0.25">
      <c r="A196" s="9">
        <v>540283</v>
      </c>
      <c r="B196" s="10" t="s">
        <v>399</v>
      </c>
      <c r="C196" s="10" t="s">
        <v>614</v>
      </c>
      <c r="D196" s="10" t="s">
        <v>14</v>
      </c>
      <c r="E196" s="9">
        <v>4</v>
      </c>
      <c r="F196" s="13" t="str">
        <f>"01/24/75"</f>
        <v>01/24/75</v>
      </c>
      <c r="G196" s="12">
        <v>32798</v>
      </c>
      <c r="H196" s="12">
        <v>40486</v>
      </c>
      <c r="I196" s="11">
        <v>32798</v>
      </c>
      <c r="J196" s="14">
        <v>2</v>
      </c>
      <c r="K196" s="10" t="s">
        <v>575</v>
      </c>
      <c r="L196" s="9" t="s">
        <v>667</v>
      </c>
    </row>
    <row r="197" spans="1:12" x14ac:dyDescent="0.25">
      <c r="A197" s="15">
        <v>540158</v>
      </c>
      <c r="B197" s="16" t="s">
        <v>401</v>
      </c>
      <c r="C197" s="16" t="s">
        <v>614</v>
      </c>
      <c r="D197" s="16" t="s">
        <v>17</v>
      </c>
      <c r="E197" s="15">
        <v>4</v>
      </c>
      <c r="F197" s="17" t="str">
        <f>"08/09/74"</f>
        <v>08/09/74</v>
      </c>
      <c r="G197" s="18">
        <v>30918</v>
      </c>
      <c r="H197" s="18">
        <v>40486</v>
      </c>
      <c r="I197" s="17" t="str">
        <f>"08/24/1984"</f>
        <v>08/24/1984</v>
      </c>
      <c r="J197" s="19">
        <v>2</v>
      </c>
      <c r="K197" s="16" t="s">
        <v>575</v>
      </c>
      <c r="L197" s="15" t="s">
        <v>667</v>
      </c>
    </row>
    <row r="198" spans="1:12" x14ac:dyDescent="0.25">
      <c r="A198" s="15">
        <v>540159</v>
      </c>
      <c r="B198" s="16" t="s">
        <v>403</v>
      </c>
      <c r="C198" s="16" t="s">
        <v>614</v>
      </c>
      <c r="D198" s="16" t="s">
        <v>17</v>
      </c>
      <c r="E198" s="15">
        <v>4</v>
      </c>
      <c r="F198" s="17" t="str">
        <f>"06/07/74"</f>
        <v>06/07/74</v>
      </c>
      <c r="G198" s="18">
        <v>32798</v>
      </c>
      <c r="H198" s="18">
        <v>40486</v>
      </c>
      <c r="I198" s="20">
        <v>32798</v>
      </c>
      <c r="J198" s="19">
        <v>2</v>
      </c>
      <c r="K198" s="16" t="s">
        <v>575</v>
      </c>
      <c r="L198" s="15" t="s">
        <v>667</v>
      </c>
    </row>
    <row r="199" spans="1:12" x14ac:dyDescent="0.25">
      <c r="A199" s="9">
        <v>540160</v>
      </c>
      <c r="B199" s="10" t="s">
        <v>405</v>
      </c>
      <c r="C199" s="10" t="s">
        <v>615</v>
      </c>
      <c r="D199" s="10" t="s">
        <v>14</v>
      </c>
      <c r="E199" s="9">
        <v>6</v>
      </c>
      <c r="F199" s="13" t="str">
        <f>"07/25/75"</f>
        <v>07/25/75</v>
      </c>
      <c r="G199" s="12">
        <v>31837</v>
      </c>
      <c r="H199" s="12">
        <v>41065</v>
      </c>
      <c r="I199" s="13" t="str">
        <f>"03/01/1987"</f>
        <v>03/01/1987</v>
      </c>
      <c r="J199" s="14">
        <v>2</v>
      </c>
      <c r="K199" s="10"/>
      <c r="L199" s="9"/>
    </row>
    <row r="200" spans="1:12" x14ac:dyDescent="0.25">
      <c r="A200" s="15">
        <v>540161</v>
      </c>
      <c r="B200" s="16" t="s">
        <v>407</v>
      </c>
      <c r="C200" s="16" t="s">
        <v>615</v>
      </c>
      <c r="D200" s="16" t="s">
        <v>17</v>
      </c>
      <c r="E200" s="15">
        <v>6</v>
      </c>
      <c r="F200" s="20">
        <v>27327</v>
      </c>
      <c r="G200" s="26">
        <v>31990</v>
      </c>
      <c r="H200" s="18">
        <v>41065</v>
      </c>
      <c r="I200" s="17" t="str">
        <f>"08/01/1987"</f>
        <v>08/01/1987</v>
      </c>
      <c r="J200" s="19">
        <v>2</v>
      </c>
      <c r="K200" s="16"/>
      <c r="L200" s="15"/>
    </row>
    <row r="201" spans="1:12" x14ac:dyDescent="0.25">
      <c r="A201" s="15">
        <v>540162</v>
      </c>
      <c r="B201" s="16" t="s">
        <v>409</v>
      </c>
      <c r="C201" s="16" t="s">
        <v>615</v>
      </c>
      <c r="D201" s="16" t="s">
        <v>17</v>
      </c>
      <c r="E201" s="15">
        <v>6</v>
      </c>
      <c r="F201" s="17" t="str">
        <f>"08/09/74"</f>
        <v>08/09/74</v>
      </c>
      <c r="G201" s="26">
        <v>31990</v>
      </c>
      <c r="H201" s="18">
        <v>41065</v>
      </c>
      <c r="I201" s="17" t="str">
        <f>"08/01/1987"</f>
        <v>08/01/1987</v>
      </c>
      <c r="J201" s="19">
        <v>2</v>
      </c>
      <c r="K201" s="16"/>
      <c r="L201" s="15"/>
    </row>
    <row r="202" spans="1:12" x14ac:dyDescent="0.25">
      <c r="A202" s="15">
        <v>540254</v>
      </c>
      <c r="B202" s="16" t="s">
        <v>411</v>
      </c>
      <c r="C202" s="16" t="s">
        <v>615</v>
      </c>
      <c r="D202" s="16" t="s">
        <v>17</v>
      </c>
      <c r="E202" s="15">
        <v>6</v>
      </c>
      <c r="F202" s="17" t="str">
        <f>"09/03/76"</f>
        <v>09/03/76</v>
      </c>
      <c r="G202" s="26">
        <v>41065</v>
      </c>
      <c r="H202" s="18">
        <v>41065</v>
      </c>
      <c r="I202" s="20">
        <v>31728</v>
      </c>
      <c r="J202" s="19">
        <v>2</v>
      </c>
      <c r="K202" s="16"/>
      <c r="L202" s="15"/>
    </row>
    <row r="203" spans="1:12" x14ac:dyDescent="0.25">
      <c r="A203" s="15">
        <v>540270</v>
      </c>
      <c r="B203" s="16" t="s">
        <v>413</v>
      </c>
      <c r="C203" s="16" t="s">
        <v>615</v>
      </c>
      <c r="D203" s="16" t="s">
        <v>17</v>
      </c>
      <c r="E203" s="15">
        <v>6</v>
      </c>
      <c r="F203" s="20">
        <v>27348</v>
      </c>
      <c r="G203" s="26">
        <v>41065</v>
      </c>
      <c r="H203" s="18">
        <v>41065</v>
      </c>
      <c r="I203" s="17" t="str">
        <f>"09/26/1912"</f>
        <v>09/26/1912</v>
      </c>
      <c r="J203" s="19">
        <v>2</v>
      </c>
      <c r="K203" s="16"/>
      <c r="L203" s="15"/>
    </row>
    <row r="204" spans="1:12" x14ac:dyDescent="0.25">
      <c r="A204" s="15">
        <v>540268</v>
      </c>
      <c r="B204" s="16" t="s">
        <v>415</v>
      </c>
      <c r="C204" s="16" t="s">
        <v>615</v>
      </c>
      <c r="D204" s="16" t="s">
        <v>17</v>
      </c>
      <c r="E204" s="15">
        <v>6</v>
      </c>
      <c r="F204" s="20">
        <v>27348</v>
      </c>
      <c r="G204" s="26">
        <v>31990</v>
      </c>
      <c r="H204" s="18">
        <v>41065</v>
      </c>
      <c r="I204" s="17" t="str">
        <f>"08/01/1987"</f>
        <v>08/01/1987</v>
      </c>
      <c r="J204" s="19">
        <v>2</v>
      </c>
      <c r="K204" s="16"/>
      <c r="L204" s="15"/>
    </row>
    <row r="205" spans="1:12" x14ac:dyDescent="0.25">
      <c r="A205" s="15">
        <v>540269</v>
      </c>
      <c r="B205" s="16" t="s">
        <v>417</v>
      </c>
      <c r="C205" s="16" t="s">
        <v>615</v>
      </c>
      <c r="D205" s="16" t="s">
        <v>17</v>
      </c>
      <c r="E205" s="15">
        <v>6</v>
      </c>
      <c r="F205" s="20">
        <v>27348</v>
      </c>
      <c r="G205" s="26">
        <v>31990</v>
      </c>
      <c r="H205" s="18">
        <v>41065</v>
      </c>
      <c r="I205" s="17" t="str">
        <f>"08/01/1987"</f>
        <v>08/01/1987</v>
      </c>
      <c r="J205" s="19">
        <v>2</v>
      </c>
      <c r="K205" s="16"/>
      <c r="L205" s="15"/>
    </row>
    <row r="206" spans="1:12" x14ac:dyDescent="0.25">
      <c r="A206" s="15">
        <v>540163</v>
      </c>
      <c r="B206" s="16" t="s">
        <v>419</v>
      </c>
      <c r="C206" s="16" t="s">
        <v>615</v>
      </c>
      <c r="D206" s="16" t="s">
        <v>17</v>
      </c>
      <c r="E206" s="15">
        <v>6</v>
      </c>
      <c r="F206" s="17" t="str">
        <f>"02/01/74"</f>
        <v>02/01/74</v>
      </c>
      <c r="G206" s="26">
        <v>29068</v>
      </c>
      <c r="H206" s="18">
        <v>41065</v>
      </c>
      <c r="I206" s="17" t="str">
        <f>"08/01/1979"</f>
        <v>08/01/1979</v>
      </c>
      <c r="J206" s="19">
        <v>2</v>
      </c>
      <c r="K206" s="16"/>
      <c r="L206" s="15"/>
    </row>
    <row r="207" spans="1:12" x14ac:dyDescent="0.25">
      <c r="A207" s="15">
        <v>540257</v>
      </c>
      <c r="B207" s="16" t="s">
        <v>421</v>
      </c>
      <c r="C207" s="16" t="s">
        <v>615</v>
      </c>
      <c r="D207" s="16" t="s">
        <v>17</v>
      </c>
      <c r="E207" s="15">
        <v>6</v>
      </c>
      <c r="F207" s="20">
        <v>27348</v>
      </c>
      <c r="G207" s="26">
        <v>31990</v>
      </c>
      <c r="H207" s="18">
        <v>41065</v>
      </c>
      <c r="I207" s="17" t="str">
        <f>"08/25/1987"</f>
        <v>08/25/1987</v>
      </c>
      <c r="J207" s="19">
        <v>2</v>
      </c>
      <c r="K207" s="16"/>
      <c r="L207" s="15"/>
    </row>
    <row r="208" spans="1:12" x14ac:dyDescent="0.25">
      <c r="A208" s="15">
        <v>540137</v>
      </c>
      <c r="B208" s="16" t="s">
        <v>423</v>
      </c>
      <c r="C208" s="16" t="s">
        <v>615</v>
      </c>
      <c r="D208" s="16" t="s">
        <v>17</v>
      </c>
      <c r="E208" s="15">
        <v>6</v>
      </c>
      <c r="F208" s="17"/>
      <c r="G208" s="26">
        <v>41065</v>
      </c>
      <c r="H208" s="18">
        <v>41065</v>
      </c>
      <c r="I208" s="17" t="str">
        <f>"06/05/1912"</f>
        <v>06/05/1912</v>
      </c>
      <c r="J208" s="19">
        <v>2</v>
      </c>
      <c r="K208" s="16"/>
      <c r="L208" s="15"/>
    </row>
    <row r="209" spans="1:12" x14ac:dyDescent="0.25">
      <c r="A209" s="9">
        <v>540164</v>
      </c>
      <c r="B209" s="10" t="s">
        <v>425</v>
      </c>
      <c r="C209" s="10" t="s">
        <v>616</v>
      </c>
      <c r="D209" s="10" t="s">
        <v>14</v>
      </c>
      <c r="E209" s="9">
        <v>3</v>
      </c>
      <c r="F209" s="13" t="str">
        <f>"04/18/75"</f>
        <v>04/18/75</v>
      </c>
      <c r="G209" s="12">
        <v>31946</v>
      </c>
      <c r="H209" s="12">
        <v>40941</v>
      </c>
      <c r="I209" s="13" t="str">
        <f>"06/18/1987"</f>
        <v>06/18/1987</v>
      </c>
      <c r="J209" s="14">
        <v>2</v>
      </c>
      <c r="K209" s="10"/>
      <c r="L209" s="9"/>
    </row>
    <row r="210" spans="1:12" x14ac:dyDescent="0.25">
      <c r="A210" s="15">
        <v>540165</v>
      </c>
      <c r="B210" s="16" t="s">
        <v>427</v>
      </c>
      <c r="C210" s="16" t="s">
        <v>616</v>
      </c>
      <c r="D210" s="16" t="s">
        <v>17</v>
      </c>
      <c r="E210" s="15">
        <v>3</v>
      </c>
      <c r="F210" s="17" t="str">
        <f>"08/09/74"</f>
        <v>08/09/74</v>
      </c>
      <c r="G210" s="18">
        <v>31399</v>
      </c>
      <c r="H210" s="18">
        <v>40941</v>
      </c>
      <c r="I210" s="20">
        <v>31399</v>
      </c>
      <c r="J210" s="19">
        <v>2</v>
      </c>
      <c r="K210" s="16"/>
      <c r="L210" s="15"/>
    </row>
    <row r="211" spans="1:12" x14ac:dyDescent="0.25">
      <c r="A211" s="15">
        <v>540166</v>
      </c>
      <c r="B211" s="16" t="s">
        <v>429</v>
      </c>
      <c r="C211" s="16" t="s">
        <v>616</v>
      </c>
      <c r="D211" s="16" t="s">
        <v>17</v>
      </c>
      <c r="E211" s="15">
        <v>3</v>
      </c>
      <c r="F211" s="17" t="str">
        <f>"02/01/74"</f>
        <v>02/01/74</v>
      </c>
      <c r="G211" s="18">
        <v>31399</v>
      </c>
      <c r="H211" s="18">
        <v>40941</v>
      </c>
      <c r="I211" s="20">
        <v>31399</v>
      </c>
      <c r="J211" s="19">
        <v>2</v>
      </c>
      <c r="K211" s="16"/>
      <c r="L211" s="15"/>
    </row>
    <row r="212" spans="1:12" x14ac:dyDescent="0.25">
      <c r="A212" s="15">
        <v>540222</v>
      </c>
      <c r="B212" s="16" t="s">
        <v>431</v>
      </c>
      <c r="C212" s="16" t="s">
        <v>616</v>
      </c>
      <c r="D212" s="16" t="s">
        <v>17</v>
      </c>
      <c r="E212" s="15">
        <v>3</v>
      </c>
      <c r="F212" s="20">
        <v>27383</v>
      </c>
      <c r="G212" s="18">
        <v>30718</v>
      </c>
      <c r="H212" s="18">
        <v>40941</v>
      </c>
      <c r="I212" s="17" t="str">
        <f>"02/06/1984"</f>
        <v>02/06/1984</v>
      </c>
      <c r="J212" s="19">
        <v>2</v>
      </c>
      <c r="K212" s="16"/>
      <c r="L212" s="15"/>
    </row>
    <row r="213" spans="1:12" x14ac:dyDescent="0.25">
      <c r="A213" s="15">
        <v>540167</v>
      </c>
      <c r="B213" s="16" t="s">
        <v>433</v>
      </c>
      <c r="C213" s="16" t="s">
        <v>616</v>
      </c>
      <c r="D213" s="16" t="s">
        <v>17</v>
      </c>
      <c r="E213" s="15">
        <v>3</v>
      </c>
      <c r="F213" s="17" t="str">
        <f>"04/09/76"</f>
        <v>04/09/76</v>
      </c>
      <c r="G213" s="18">
        <v>31475</v>
      </c>
      <c r="H213" s="18">
        <v>40941</v>
      </c>
      <c r="I213" s="17" t="str">
        <f>"03/04/1986"</f>
        <v>03/04/1986</v>
      </c>
      <c r="J213" s="19">
        <v>2</v>
      </c>
      <c r="K213" s="16"/>
      <c r="L213" s="15"/>
    </row>
    <row r="214" spans="1:12" x14ac:dyDescent="0.25">
      <c r="A214" s="15">
        <v>540081</v>
      </c>
      <c r="B214" s="16" t="s">
        <v>439</v>
      </c>
      <c r="C214" s="16" t="s">
        <v>616</v>
      </c>
      <c r="D214" s="16" t="s">
        <v>17</v>
      </c>
      <c r="E214" s="15">
        <v>3</v>
      </c>
      <c r="F214" s="17" t="str">
        <f>"03/15/74"</f>
        <v>03/15/74</v>
      </c>
      <c r="G214" s="18">
        <v>30056</v>
      </c>
      <c r="H214" s="18">
        <v>39484</v>
      </c>
      <c r="I214" s="17" t="str">
        <f>"04/15/1982"</f>
        <v>04/15/1982</v>
      </c>
      <c r="J214" s="19">
        <v>2</v>
      </c>
      <c r="K214" s="16"/>
      <c r="L214" s="15"/>
    </row>
    <row r="215" spans="1:12" x14ac:dyDescent="0.25">
      <c r="A215" s="15">
        <v>540168</v>
      </c>
      <c r="B215" s="16" t="s">
        <v>435</v>
      </c>
      <c r="C215" s="16" t="s">
        <v>616</v>
      </c>
      <c r="D215" s="16" t="s">
        <v>17</v>
      </c>
      <c r="E215" s="15">
        <v>3</v>
      </c>
      <c r="F215" s="17" t="str">
        <f>"03/29/74"</f>
        <v>03/29/74</v>
      </c>
      <c r="G215" s="18">
        <v>31399</v>
      </c>
      <c r="H215" s="18">
        <v>40941</v>
      </c>
      <c r="I215" s="20">
        <v>31399</v>
      </c>
      <c r="J215" s="19">
        <v>2</v>
      </c>
      <c r="K215" s="16"/>
      <c r="L215" s="15"/>
    </row>
    <row r="216" spans="1:12" x14ac:dyDescent="0.25">
      <c r="A216" s="15">
        <v>540271</v>
      </c>
      <c r="B216" s="16" t="s">
        <v>437</v>
      </c>
      <c r="C216" s="16" t="s">
        <v>616</v>
      </c>
      <c r="D216" s="16" t="s">
        <v>17</v>
      </c>
      <c r="E216" s="15">
        <v>3</v>
      </c>
      <c r="F216" s="20">
        <v>27348</v>
      </c>
      <c r="G216" s="18">
        <v>31399</v>
      </c>
      <c r="H216" s="18">
        <v>40941</v>
      </c>
      <c r="I216" s="20">
        <v>31399</v>
      </c>
      <c r="J216" s="19">
        <v>2</v>
      </c>
      <c r="K216" s="16"/>
      <c r="L216" s="15"/>
    </row>
    <row r="217" spans="1:12" x14ac:dyDescent="0.25">
      <c r="A217" s="9">
        <v>540169</v>
      </c>
      <c r="B217" s="10" t="s">
        <v>441</v>
      </c>
      <c r="C217" s="10" t="s">
        <v>617</v>
      </c>
      <c r="D217" s="10" t="s">
        <v>14</v>
      </c>
      <c r="E217" s="9">
        <v>1</v>
      </c>
      <c r="F217" s="13" t="str">
        <f>"04/25/75"</f>
        <v>04/25/75</v>
      </c>
      <c r="G217" s="12">
        <v>31034</v>
      </c>
      <c r="H217" s="12">
        <v>39980</v>
      </c>
      <c r="I217" s="11">
        <v>31034</v>
      </c>
      <c r="J217" s="14">
        <v>1</v>
      </c>
      <c r="K217" s="10" t="s">
        <v>576</v>
      </c>
      <c r="L217" s="9" t="s">
        <v>669</v>
      </c>
    </row>
    <row r="218" spans="1:12" x14ac:dyDescent="0.25">
      <c r="A218" s="15">
        <v>540170</v>
      </c>
      <c r="B218" s="16" t="s">
        <v>443</v>
      </c>
      <c r="C218" s="16" t="s">
        <v>617</v>
      </c>
      <c r="D218" s="16" t="s">
        <v>17</v>
      </c>
      <c r="E218" s="15">
        <v>1</v>
      </c>
      <c r="F218" s="17" t="str">
        <f>"06/07/74"</f>
        <v>06/07/74</v>
      </c>
      <c r="G218" s="18">
        <v>30987</v>
      </c>
      <c r="H218" s="18">
        <v>38989</v>
      </c>
      <c r="I218" s="20">
        <v>30987</v>
      </c>
      <c r="J218" s="19">
        <v>2</v>
      </c>
      <c r="K218" s="16"/>
      <c r="L218" s="15"/>
    </row>
    <row r="219" spans="1:12" x14ac:dyDescent="0.25">
      <c r="A219" s="15">
        <v>540171</v>
      </c>
      <c r="B219" s="16" t="s">
        <v>445</v>
      </c>
      <c r="C219" s="16" t="s">
        <v>617</v>
      </c>
      <c r="D219" s="16" t="s">
        <v>17</v>
      </c>
      <c r="E219" s="15">
        <v>1</v>
      </c>
      <c r="F219" s="17" t="str">
        <f>"06/28/74"</f>
        <v>06/28/74</v>
      </c>
      <c r="G219" s="18">
        <v>32234</v>
      </c>
      <c r="H219" s="18">
        <v>38989</v>
      </c>
      <c r="I219" s="17" t="str">
        <f>"04/01/1988"</f>
        <v>04/01/1988</v>
      </c>
      <c r="J219" s="19">
        <v>2</v>
      </c>
      <c r="K219" s="16"/>
      <c r="L219" s="15"/>
    </row>
    <row r="220" spans="1:12" x14ac:dyDescent="0.25">
      <c r="A220" s="15">
        <v>540286</v>
      </c>
      <c r="B220" s="16" t="s">
        <v>447</v>
      </c>
      <c r="C220" s="16" t="s">
        <v>617</v>
      </c>
      <c r="D220" s="16" t="s">
        <v>17</v>
      </c>
      <c r="E220" s="15">
        <v>1</v>
      </c>
      <c r="F220" s="20">
        <v>29910</v>
      </c>
      <c r="G220" s="18">
        <v>31110</v>
      </c>
      <c r="H220" s="18">
        <v>38989</v>
      </c>
      <c r="I220" s="17" t="str">
        <f>"03/04/1985"</f>
        <v>03/04/1985</v>
      </c>
      <c r="J220" s="19">
        <v>2</v>
      </c>
      <c r="K220" s="16"/>
      <c r="L220" s="15"/>
    </row>
    <row r="221" spans="1:12" x14ac:dyDescent="0.25">
      <c r="A221" s="52">
        <v>540173</v>
      </c>
      <c r="B221" s="53" t="s">
        <v>662</v>
      </c>
      <c r="C221" s="53" t="s">
        <v>617</v>
      </c>
      <c r="D221" s="53" t="s">
        <v>17</v>
      </c>
      <c r="E221" s="52">
        <v>1</v>
      </c>
      <c r="F221" s="54" t="str">
        <f>"05/21/76"</f>
        <v>05/21/76</v>
      </c>
      <c r="G221" s="55">
        <v>32021</v>
      </c>
      <c r="H221" s="55">
        <v>38989</v>
      </c>
      <c r="I221" s="54" t="str">
        <f>"09/01/1987"</f>
        <v>09/01/1987</v>
      </c>
      <c r="J221" s="56">
        <v>2</v>
      </c>
      <c r="K221" s="53" t="s">
        <v>575</v>
      </c>
      <c r="L221" s="52" t="s">
        <v>669</v>
      </c>
    </row>
    <row r="222" spans="1:12" x14ac:dyDescent="0.25">
      <c r="A222" s="15">
        <v>540174</v>
      </c>
      <c r="B222" s="16" t="s">
        <v>451</v>
      </c>
      <c r="C222" s="16" t="s">
        <v>617</v>
      </c>
      <c r="D222" s="16" t="s">
        <v>17</v>
      </c>
      <c r="E222" s="15">
        <v>1</v>
      </c>
      <c r="F222" s="17" t="str">
        <f>"06/28/74"</f>
        <v>06/28/74</v>
      </c>
      <c r="G222" s="18">
        <v>33344</v>
      </c>
      <c r="H222" s="18">
        <v>39980</v>
      </c>
      <c r="I222" s="17" t="str">
        <f>"04/16/1991"</f>
        <v>04/16/1991</v>
      </c>
      <c r="J222" s="19">
        <v>2</v>
      </c>
      <c r="K222" s="16"/>
      <c r="L222" s="15"/>
    </row>
    <row r="223" spans="1:12" x14ac:dyDescent="0.25">
      <c r="A223" s="9">
        <v>540175</v>
      </c>
      <c r="B223" s="10" t="s">
        <v>453</v>
      </c>
      <c r="C223" s="10" t="s">
        <v>618</v>
      </c>
      <c r="D223" s="10" t="s">
        <v>14</v>
      </c>
      <c r="E223" s="9">
        <v>7</v>
      </c>
      <c r="F223" s="13" t="str">
        <f>"04/18/75"</f>
        <v>04/18/75</v>
      </c>
      <c r="G223" s="12">
        <v>33508</v>
      </c>
      <c r="H223" s="12">
        <v>40450</v>
      </c>
      <c r="I223" s="13" t="str">
        <f>"09/27/1991"</f>
        <v>09/27/1991</v>
      </c>
      <c r="J223" s="14">
        <v>2</v>
      </c>
      <c r="K223" s="10"/>
      <c r="L223" s="9"/>
    </row>
    <row r="224" spans="1:12" x14ac:dyDescent="0.25">
      <c r="A224" s="15">
        <v>540267</v>
      </c>
      <c r="B224" s="16" t="s">
        <v>455</v>
      </c>
      <c r="C224" s="16" t="s">
        <v>618</v>
      </c>
      <c r="D224" s="16" t="s">
        <v>17</v>
      </c>
      <c r="E224" s="15">
        <v>7</v>
      </c>
      <c r="F224" s="20">
        <v>27355</v>
      </c>
      <c r="G224" s="18">
        <v>33575</v>
      </c>
      <c r="H224" s="18">
        <v>40450</v>
      </c>
      <c r="I224" s="20">
        <v>33575</v>
      </c>
      <c r="J224" s="19">
        <v>2</v>
      </c>
      <c r="K224" s="16"/>
      <c r="L224" s="15"/>
    </row>
    <row r="225" spans="1:12" x14ac:dyDescent="0.25">
      <c r="A225" s="15">
        <v>540177</v>
      </c>
      <c r="B225" s="16" t="s">
        <v>457</v>
      </c>
      <c r="C225" s="16" t="s">
        <v>618</v>
      </c>
      <c r="D225" s="16" t="s">
        <v>17</v>
      </c>
      <c r="E225" s="15">
        <v>7</v>
      </c>
      <c r="F225" s="17" t="str">
        <f>"02/15/74"</f>
        <v>02/15/74</v>
      </c>
      <c r="G225" s="18">
        <v>31870</v>
      </c>
      <c r="H225" s="18">
        <v>40450</v>
      </c>
      <c r="I225" s="17" t="str">
        <f>"04/03/1987"</f>
        <v>04/03/1987</v>
      </c>
      <c r="J225" s="19">
        <v>2</v>
      </c>
      <c r="K225" s="16"/>
      <c r="L225" s="15"/>
    </row>
    <row r="226" spans="1:12" x14ac:dyDescent="0.25">
      <c r="A226" s="15">
        <v>540178</v>
      </c>
      <c r="B226" s="16" t="s">
        <v>459</v>
      </c>
      <c r="C226" s="16" t="s">
        <v>618</v>
      </c>
      <c r="D226" s="16" t="s">
        <v>17</v>
      </c>
      <c r="E226" s="15">
        <v>7</v>
      </c>
      <c r="F226" s="17" t="str">
        <f>"04/01/77"</f>
        <v>04/01/77</v>
      </c>
      <c r="G226" s="18">
        <v>30918</v>
      </c>
      <c r="H226" s="18">
        <v>40450</v>
      </c>
      <c r="I226" s="17" t="str">
        <f>"08/24/1984"</f>
        <v>08/24/1984</v>
      </c>
      <c r="J226" s="19">
        <v>2</v>
      </c>
      <c r="K226" s="16"/>
      <c r="L226" s="15"/>
    </row>
    <row r="227" spans="1:12" x14ac:dyDescent="0.25">
      <c r="A227" s="15">
        <v>540264</v>
      </c>
      <c r="B227" s="16" t="s">
        <v>461</v>
      </c>
      <c r="C227" s="16" t="s">
        <v>618</v>
      </c>
      <c r="D227" s="16" t="s">
        <v>17</v>
      </c>
      <c r="E227" s="15">
        <v>7</v>
      </c>
      <c r="F227" s="20">
        <v>27348</v>
      </c>
      <c r="G227" s="18">
        <v>30918</v>
      </c>
      <c r="H227" s="18">
        <v>40450</v>
      </c>
      <c r="I227" s="17" t="str">
        <f>"08/24/1984"</f>
        <v>08/24/1984</v>
      </c>
      <c r="J227" s="19">
        <v>2</v>
      </c>
      <c r="K227" s="16"/>
      <c r="L227" s="15"/>
    </row>
    <row r="228" spans="1:12" x14ac:dyDescent="0.25">
      <c r="A228" s="15">
        <v>540266</v>
      </c>
      <c r="B228" s="16" t="s">
        <v>463</v>
      </c>
      <c r="C228" s="16" t="s">
        <v>618</v>
      </c>
      <c r="D228" s="16" t="s">
        <v>17</v>
      </c>
      <c r="E228" s="15">
        <v>7</v>
      </c>
      <c r="F228" s="17" t="str">
        <f>"01/10/75"</f>
        <v>01/10/75</v>
      </c>
      <c r="G228" s="18">
        <v>30918</v>
      </c>
      <c r="H228" s="18">
        <v>40450</v>
      </c>
      <c r="I228" s="17" t="str">
        <f>"08/24/1984"</f>
        <v>08/24/1984</v>
      </c>
      <c r="J228" s="19">
        <v>2</v>
      </c>
      <c r="K228" s="16"/>
      <c r="L228" s="15"/>
    </row>
    <row r="229" spans="1:12" x14ac:dyDescent="0.25">
      <c r="A229" s="15">
        <v>540265</v>
      </c>
      <c r="B229" s="16" t="s">
        <v>465</v>
      </c>
      <c r="C229" s="16" t="s">
        <v>618</v>
      </c>
      <c r="D229" s="16" t="s">
        <v>17</v>
      </c>
      <c r="E229" s="15">
        <v>7</v>
      </c>
      <c r="F229" s="20">
        <v>27348</v>
      </c>
      <c r="G229" s="18">
        <v>30949</v>
      </c>
      <c r="H229" s="18">
        <v>40450</v>
      </c>
      <c r="I229" s="17" t="str">
        <f>"09/24/1984"</f>
        <v>09/24/1984</v>
      </c>
      <c r="J229" s="19">
        <v>2</v>
      </c>
      <c r="K229" s="16"/>
      <c r="L229" s="15"/>
    </row>
    <row r="230" spans="1:12" x14ac:dyDescent="0.25">
      <c r="A230" s="15">
        <v>540176</v>
      </c>
      <c r="B230" s="16" t="s">
        <v>467</v>
      </c>
      <c r="C230" s="16" t="s">
        <v>618</v>
      </c>
      <c r="D230" s="16" t="s">
        <v>17</v>
      </c>
      <c r="E230" s="15">
        <v>7</v>
      </c>
      <c r="F230" s="17" t="str">
        <f>"08/09/74"</f>
        <v>08/09/74</v>
      </c>
      <c r="G230" s="18">
        <v>30935</v>
      </c>
      <c r="H230" s="18">
        <v>40450</v>
      </c>
      <c r="I230" s="17" t="str">
        <f>"09/10/1984"</f>
        <v>09/10/1984</v>
      </c>
      <c r="J230" s="19">
        <v>2</v>
      </c>
      <c r="K230" s="16"/>
      <c r="L230" s="15"/>
    </row>
    <row r="231" spans="1:12" x14ac:dyDescent="0.25">
      <c r="A231" s="9">
        <v>540224</v>
      </c>
      <c r="B231" s="10" t="s">
        <v>469</v>
      </c>
      <c r="C231" s="10" t="s">
        <v>619</v>
      </c>
      <c r="D231" s="10" t="s">
        <v>14</v>
      </c>
      <c r="E231" s="9">
        <v>5</v>
      </c>
      <c r="F231" s="13" t="str">
        <f>"04/25/75"</f>
        <v>04/25/75</v>
      </c>
      <c r="G231" s="12">
        <v>33239</v>
      </c>
      <c r="H231" s="12">
        <v>40941</v>
      </c>
      <c r="I231" s="13" t="str">
        <f>"01/01/1991"</f>
        <v>01/01/1991</v>
      </c>
      <c r="J231" s="14">
        <v>2</v>
      </c>
      <c r="K231" s="10"/>
      <c r="L231" s="9"/>
    </row>
    <row r="232" spans="1:12" x14ac:dyDescent="0.25">
      <c r="A232" s="15">
        <v>540262</v>
      </c>
      <c r="B232" s="16" t="s">
        <v>471</v>
      </c>
      <c r="C232" s="16" t="s">
        <v>619</v>
      </c>
      <c r="D232" s="16" t="s">
        <v>17</v>
      </c>
      <c r="E232" s="15">
        <v>5</v>
      </c>
      <c r="F232" s="17" t="str">
        <f>"01/24/74"</f>
        <v>01/24/74</v>
      </c>
      <c r="G232" s="18">
        <v>30949</v>
      </c>
      <c r="H232" s="18">
        <v>40941</v>
      </c>
      <c r="I232" s="17" t="str">
        <f>"09/24/1984"</f>
        <v>09/24/1984</v>
      </c>
      <c r="J232" s="19">
        <v>2</v>
      </c>
      <c r="K232" s="16"/>
      <c r="L232" s="15"/>
    </row>
    <row r="233" spans="1:12" x14ac:dyDescent="0.25">
      <c r="A233" s="15">
        <v>540179</v>
      </c>
      <c r="B233" s="16" t="s">
        <v>473</v>
      </c>
      <c r="C233" s="16" t="s">
        <v>619</v>
      </c>
      <c r="D233" s="16" t="s">
        <v>17</v>
      </c>
      <c r="E233" s="15">
        <v>5</v>
      </c>
      <c r="F233" s="17" t="str">
        <f>"08/09/74"</f>
        <v>08/09/74</v>
      </c>
      <c r="G233" s="18">
        <v>33315</v>
      </c>
      <c r="H233" s="18">
        <v>40941</v>
      </c>
      <c r="I233" s="17" t="str">
        <f>"03/18/1991"</f>
        <v>03/18/1991</v>
      </c>
      <c r="J233" s="19">
        <v>2</v>
      </c>
      <c r="K233" s="16"/>
      <c r="L233" s="15"/>
    </row>
    <row r="234" spans="1:12" x14ac:dyDescent="0.25">
      <c r="A234" s="15">
        <v>540180</v>
      </c>
      <c r="B234" s="16" t="s">
        <v>475</v>
      </c>
      <c r="C234" s="16" t="s">
        <v>619</v>
      </c>
      <c r="D234" s="16" t="s">
        <v>17</v>
      </c>
      <c r="E234" s="15">
        <v>5</v>
      </c>
      <c r="F234" s="17" t="str">
        <f>"08/09/74"</f>
        <v>08/09/74</v>
      </c>
      <c r="G234" s="18">
        <v>30918</v>
      </c>
      <c r="H234" s="18">
        <v>40941</v>
      </c>
      <c r="I234" s="17" t="str">
        <f>"08/24/1984"</f>
        <v>08/24/1984</v>
      </c>
      <c r="J234" s="19">
        <v>2</v>
      </c>
      <c r="K234" s="16"/>
      <c r="L234" s="15"/>
    </row>
    <row r="235" spans="1:12" x14ac:dyDescent="0.25">
      <c r="A235" s="15">
        <v>540132</v>
      </c>
      <c r="B235" s="16" t="s">
        <v>477</v>
      </c>
      <c r="C235" s="16" t="s">
        <v>619</v>
      </c>
      <c r="D235" s="16" t="s">
        <v>17</v>
      </c>
      <c r="E235" s="15">
        <v>5</v>
      </c>
      <c r="F235" s="17" t="str">
        <f>"01/31/75"</f>
        <v>01/31/75</v>
      </c>
      <c r="G235" s="18">
        <v>38755</v>
      </c>
      <c r="H235" s="18">
        <v>40941</v>
      </c>
      <c r="I235" s="17" t="str">
        <f>"02/07/1906"</f>
        <v>02/07/1906</v>
      </c>
      <c r="J235" s="19">
        <v>2</v>
      </c>
      <c r="K235" s="16"/>
      <c r="L235" s="15"/>
    </row>
    <row r="236" spans="1:12" x14ac:dyDescent="0.25">
      <c r="A236" s="15">
        <v>540182</v>
      </c>
      <c r="B236" s="16" t="s">
        <v>479</v>
      </c>
      <c r="C236" s="16" t="s">
        <v>619</v>
      </c>
      <c r="D236" s="16" t="s">
        <v>17</v>
      </c>
      <c r="E236" s="15">
        <v>5</v>
      </c>
      <c r="F236" s="17" t="str">
        <f>"05/31/74"</f>
        <v>05/31/74</v>
      </c>
      <c r="G236" s="18">
        <v>32402</v>
      </c>
      <c r="H236" s="18">
        <v>40941</v>
      </c>
      <c r="I236" s="17" t="str">
        <f>"09/16/1988"</f>
        <v>09/16/1988</v>
      </c>
      <c r="J236" s="19">
        <v>2</v>
      </c>
      <c r="K236" s="16"/>
      <c r="L236" s="15"/>
    </row>
    <row r="237" spans="1:12" x14ac:dyDescent="0.25">
      <c r="A237" s="15">
        <v>540263</v>
      </c>
      <c r="B237" s="16" t="s">
        <v>481</v>
      </c>
      <c r="C237" s="16" t="s">
        <v>619</v>
      </c>
      <c r="D237" s="16" t="s">
        <v>17</v>
      </c>
      <c r="E237" s="15">
        <v>5</v>
      </c>
      <c r="F237" s="17" t="str">
        <f>"02/25/77"</f>
        <v>02/25/77</v>
      </c>
      <c r="G237" s="18">
        <v>30935</v>
      </c>
      <c r="H237" s="18">
        <v>40941</v>
      </c>
      <c r="I237" s="17" t="str">
        <f>"09/10/1984"</f>
        <v>09/10/1984</v>
      </c>
      <c r="J237" s="19">
        <v>2</v>
      </c>
      <c r="K237" s="16"/>
      <c r="L237" s="15"/>
    </row>
    <row r="238" spans="1:12" x14ac:dyDescent="0.25">
      <c r="A238" s="9">
        <v>540183</v>
      </c>
      <c r="B238" s="10" t="s">
        <v>483</v>
      </c>
      <c r="C238" s="10" t="s">
        <v>620</v>
      </c>
      <c r="D238" s="10" t="s">
        <v>14</v>
      </c>
      <c r="E238" s="9">
        <v>5</v>
      </c>
      <c r="F238" s="13" t="str">
        <f>"04/25/75"</f>
        <v>04/25/75</v>
      </c>
      <c r="G238" s="12">
        <v>30935</v>
      </c>
      <c r="H238" s="12">
        <v>40970</v>
      </c>
      <c r="I238" s="13" t="str">
        <f>"09/10/1984"</f>
        <v>09/10/1984</v>
      </c>
      <c r="J238" s="14">
        <v>2</v>
      </c>
      <c r="K238" s="10"/>
      <c r="L238" s="9"/>
    </row>
    <row r="239" spans="1:12" x14ac:dyDescent="0.25">
      <c r="A239" s="15">
        <v>540184</v>
      </c>
      <c r="B239" s="16" t="s">
        <v>485</v>
      </c>
      <c r="C239" s="16" t="s">
        <v>620</v>
      </c>
      <c r="D239" s="16" t="s">
        <v>17</v>
      </c>
      <c r="E239" s="15">
        <v>5</v>
      </c>
      <c r="F239" s="17" t="str">
        <f>"08/09/74"</f>
        <v>08/09/74</v>
      </c>
      <c r="G239" s="18">
        <v>28825</v>
      </c>
      <c r="H239" s="18">
        <v>40970</v>
      </c>
      <c r="I239" s="20">
        <v>28825</v>
      </c>
      <c r="J239" s="19">
        <v>2</v>
      </c>
      <c r="K239" s="16"/>
      <c r="L239" s="15"/>
    </row>
    <row r="240" spans="1:12" x14ac:dyDescent="0.25">
      <c r="A240" s="15">
        <v>540185</v>
      </c>
      <c r="B240" s="16" t="s">
        <v>487</v>
      </c>
      <c r="C240" s="16" t="s">
        <v>620</v>
      </c>
      <c r="D240" s="16" t="s">
        <v>17</v>
      </c>
      <c r="E240" s="15">
        <v>5</v>
      </c>
      <c r="F240" s="17" t="str">
        <f>"06/28/74"</f>
        <v>06/28/74</v>
      </c>
      <c r="G240" s="18">
        <v>28858</v>
      </c>
      <c r="H240" s="18">
        <v>40970</v>
      </c>
      <c r="I240" s="17" t="str">
        <f>"01/03/1979"</f>
        <v>01/03/1979</v>
      </c>
      <c r="J240" s="19">
        <v>2</v>
      </c>
      <c r="K240" s="16"/>
      <c r="L240" s="15"/>
    </row>
    <row r="241" spans="1:12" x14ac:dyDescent="0.25">
      <c r="A241" s="9">
        <v>540186</v>
      </c>
      <c r="B241" s="10" t="s">
        <v>489</v>
      </c>
      <c r="C241" s="10" t="s">
        <v>621</v>
      </c>
      <c r="D241" s="10" t="s">
        <v>14</v>
      </c>
      <c r="E241" s="9">
        <v>1</v>
      </c>
      <c r="F241" s="13" t="str">
        <f>"01/03/75"</f>
        <v>01/03/75</v>
      </c>
      <c r="G241" s="12">
        <v>29530</v>
      </c>
      <c r="H241" s="12">
        <v>40212</v>
      </c>
      <c r="I241" s="11">
        <v>29530</v>
      </c>
      <c r="J241" s="14">
        <v>2</v>
      </c>
      <c r="K241" s="10" t="s">
        <v>574</v>
      </c>
      <c r="L241" s="9" t="s">
        <v>667</v>
      </c>
    </row>
    <row r="242" spans="1:12" x14ac:dyDescent="0.25">
      <c r="A242" s="15">
        <v>540187</v>
      </c>
      <c r="B242" s="16" t="s">
        <v>491</v>
      </c>
      <c r="C242" s="16" t="s">
        <v>621</v>
      </c>
      <c r="D242" s="16" t="s">
        <v>17</v>
      </c>
      <c r="E242" s="15">
        <v>1</v>
      </c>
      <c r="F242" s="17" t="str">
        <f>"05/31/74"</f>
        <v>05/31/74</v>
      </c>
      <c r="G242" s="18">
        <v>29068</v>
      </c>
      <c r="H242" s="18">
        <v>40212</v>
      </c>
      <c r="I242" s="17" t="str">
        <f>"08/01/1979"</f>
        <v>08/01/1979</v>
      </c>
      <c r="J242" s="19">
        <v>2</v>
      </c>
      <c r="K242" s="16" t="s">
        <v>574</v>
      </c>
      <c r="L242" s="15" t="s">
        <v>667</v>
      </c>
    </row>
    <row r="243" spans="1:12" x14ac:dyDescent="0.25">
      <c r="A243" s="9">
        <v>540188</v>
      </c>
      <c r="B243" s="10" t="s">
        <v>493</v>
      </c>
      <c r="C243" s="10" t="s">
        <v>622</v>
      </c>
      <c r="D243" s="10" t="s">
        <v>14</v>
      </c>
      <c r="E243" s="9">
        <v>6</v>
      </c>
      <c r="F243" s="11">
        <v>27376</v>
      </c>
      <c r="G243" s="12">
        <v>31959</v>
      </c>
      <c r="H243" s="12">
        <v>40757</v>
      </c>
      <c r="I243" s="13" t="str">
        <f>"07/01/1987"</f>
        <v>07/01/1987</v>
      </c>
      <c r="J243" s="14">
        <v>2</v>
      </c>
      <c r="K243" s="10"/>
      <c r="L243" s="9"/>
    </row>
    <row r="244" spans="1:12" x14ac:dyDescent="0.25">
      <c r="A244" s="15">
        <v>540189</v>
      </c>
      <c r="B244" s="16" t="s">
        <v>495</v>
      </c>
      <c r="C244" s="16" t="s">
        <v>622</v>
      </c>
      <c r="D244" s="16" t="s">
        <v>17</v>
      </c>
      <c r="E244" s="15">
        <v>6</v>
      </c>
      <c r="F244" s="17" t="str">
        <f>"08/09/74"</f>
        <v>08/09/74</v>
      </c>
      <c r="G244" s="26">
        <v>40081</v>
      </c>
      <c r="H244" s="18">
        <v>40757</v>
      </c>
      <c r="I244" s="20">
        <v>28850</v>
      </c>
      <c r="J244" s="19">
        <v>2</v>
      </c>
      <c r="K244" s="16"/>
      <c r="L244" s="15"/>
    </row>
    <row r="245" spans="1:12" x14ac:dyDescent="0.25">
      <c r="A245" s="15">
        <v>540190</v>
      </c>
      <c r="B245" s="16" t="s">
        <v>497</v>
      </c>
      <c r="C245" s="16" t="s">
        <v>622</v>
      </c>
      <c r="D245" s="16" t="s">
        <v>17</v>
      </c>
      <c r="E245" s="15">
        <v>6</v>
      </c>
      <c r="F245" s="17" t="str">
        <f>"06/28/74"</f>
        <v>06/28/74</v>
      </c>
      <c r="G245" s="26">
        <v>31990</v>
      </c>
      <c r="H245" s="18">
        <v>40081</v>
      </c>
      <c r="I245" s="17" t="str">
        <f>"08/01/1987"</f>
        <v>08/01/1987</v>
      </c>
      <c r="J245" s="19">
        <v>2</v>
      </c>
      <c r="K245" s="16"/>
      <c r="L245" s="15"/>
    </row>
    <row r="246" spans="1:12" x14ac:dyDescent="0.25">
      <c r="A246" s="9">
        <v>540191</v>
      </c>
      <c r="B246" s="10" t="s">
        <v>499</v>
      </c>
      <c r="C246" s="10" t="s">
        <v>623</v>
      </c>
      <c r="D246" s="10" t="s">
        <v>14</v>
      </c>
      <c r="E246" s="9">
        <v>7</v>
      </c>
      <c r="F246" s="11">
        <v>27376</v>
      </c>
      <c r="G246" s="12">
        <v>31959</v>
      </c>
      <c r="H246" s="12">
        <v>40365</v>
      </c>
      <c r="I246" s="13" t="str">
        <f>"07/01/1987"</f>
        <v>07/01/1987</v>
      </c>
      <c r="J246" s="14">
        <v>2</v>
      </c>
      <c r="K246" s="10"/>
      <c r="L246" s="9"/>
    </row>
    <row r="247" spans="1:12" x14ac:dyDescent="0.25">
      <c r="A247" s="15">
        <v>540260</v>
      </c>
      <c r="B247" s="16" t="s">
        <v>501</v>
      </c>
      <c r="C247" s="16" t="s">
        <v>623</v>
      </c>
      <c r="D247" s="16" t="s">
        <v>17</v>
      </c>
      <c r="E247" s="15">
        <v>7</v>
      </c>
      <c r="F247" s="20">
        <v>27355</v>
      </c>
      <c r="G247" s="18">
        <v>30883</v>
      </c>
      <c r="H247" s="18">
        <v>40365</v>
      </c>
      <c r="I247" s="17" t="str">
        <f>"07/20/1984"</f>
        <v>07/20/1984</v>
      </c>
      <c r="J247" s="19">
        <v>2</v>
      </c>
      <c r="K247" s="16"/>
      <c r="L247" s="15"/>
    </row>
    <row r="248" spans="1:12" x14ac:dyDescent="0.25">
      <c r="A248" s="15">
        <v>540192</v>
      </c>
      <c r="B248" s="16" t="s">
        <v>503</v>
      </c>
      <c r="C248" s="16" t="s">
        <v>623</v>
      </c>
      <c r="D248" s="16" t="s">
        <v>17</v>
      </c>
      <c r="E248" s="15">
        <v>7</v>
      </c>
      <c r="F248" s="17" t="str">
        <f>"02/01/74"</f>
        <v>02/01/74</v>
      </c>
      <c r="G248" s="18">
        <v>30883</v>
      </c>
      <c r="H248" s="18">
        <v>40365</v>
      </c>
      <c r="I248" s="17" t="str">
        <f>"07/20/1984"</f>
        <v>07/20/1984</v>
      </c>
      <c r="J248" s="19">
        <v>2</v>
      </c>
      <c r="K248" s="16"/>
      <c r="L248" s="15"/>
    </row>
    <row r="249" spans="1:12" x14ac:dyDescent="0.25">
      <c r="A249" s="15">
        <v>540193</v>
      </c>
      <c r="B249" s="16" t="s">
        <v>505</v>
      </c>
      <c r="C249" s="16" t="s">
        <v>623</v>
      </c>
      <c r="D249" s="16" t="s">
        <v>17</v>
      </c>
      <c r="E249" s="15">
        <v>7</v>
      </c>
      <c r="F249" s="20">
        <v>27390</v>
      </c>
      <c r="G249" s="18">
        <v>31990</v>
      </c>
      <c r="H249" s="18">
        <v>40365</v>
      </c>
      <c r="I249" s="17" t="str">
        <f>"08/01/1987"</f>
        <v>08/01/1987</v>
      </c>
      <c r="J249" s="19">
        <v>2</v>
      </c>
      <c r="K249" s="16"/>
      <c r="L249" s="15"/>
    </row>
    <row r="250" spans="1:12" x14ac:dyDescent="0.25">
      <c r="A250" s="15">
        <v>540194</v>
      </c>
      <c r="B250" s="16" t="s">
        <v>507</v>
      </c>
      <c r="C250" s="16" t="s">
        <v>623</v>
      </c>
      <c r="D250" s="16" t="s">
        <v>17</v>
      </c>
      <c r="E250" s="15">
        <v>7</v>
      </c>
      <c r="F250" s="17" t="str">
        <f>"02/08/74"</f>
        <v>02/08/74</v>
      </c>
      <c r="G250" s="18">
        <v>29082</v>
      </c>
      <c r="H250" s="18">
        <v>40365</v>
      </c>
      <c r="I250" s="17" t="str">
        <f>"08/15/1979"</f>
        <v>08/15/1979</v>
      </c>
      <c r="J250" s="19">
        <v>2</v>
      </c>
      <c r="K250" s="16"/>
      <c r="L250" s="15"/>
    </row>
    <row r="251" spans="1:12" x14ac:dyDescent="0.25">
      <c r="A251" s="15">
        <v>540261</v>
      </c>
      <c r="B251" s="16" t="s">
        <v>509</v>
      </c>
      <c r="C251" s="16" t="s">
        <v>623</v>
      </c>
      <c r="D251" s="16" t="s">
        <v>17</v>
      </c>
      <c r="E251" s="15">
        <v>7</v>
      </c>
      <c r="F251" s="20">
        <v>27383</v>
      </c>
      <c r="G251" s="18">
        <v>30935</v>
      </c>
      <c r="H251" s="18">
        <v>40365</v>
      </c>
      <c r="I251" s="17" t="str">
        <f>"09/10/1984"</f>
        <v>09/10/1984</v>
      </c>
      <c r="J251" s="19">
        <v>2</v>
      </c>
      <c r="K251" s="16"/>
      <c r="L251" s="15"/>
    </row>
    <row r="252" spans="1:12" x14ac:dyDescent="0.25">
      <c r="A252" s="9">
        <v>540277</v>
      </c>
      <c r="B252" s="10" t="s">
        <v>511</v>
      </c>
      <c r="C252" s="10" t="s">
        <v>624</v>
      </c>
      <c r="D252" s="10" t="s">
        <v>14</v>
      </c>
      <c r="E252" s="9">
        <v>5</v>
      </c>
      <c r="F252" s="11">
        <v>27383</v>
      </c>
      <c r="G252" s="12">
        <v>32451</v>
      </c>
      <c r="H252" s="12">
        <v>40301</v>
      </c>
      <c r="I252" s="11">
        <v>32451</v>
      </c>
      <c r="J252" s="14">
        <v>2</v>
      </c>
      <c r="K252" s="10"/>
      <c r="L252" s="9"/>
    </row>
    <row r="253" spans="1:12" x14ac:dyDescent="0.25">
      <c r="A253" s="15">
        <v>540259</v>
      </c>
      <c r="B253" s="16" t="s">
        <v>513</v>
      </c>
      <c r="C253" s="16" t="s">
        <v>624</v>
      </c>
      <c r="D253" s="16" t="s">
        <v>17</v>
      </c>
      <c r="E253" s="15">
        <v>5</v>
      </c>
      <c r="F253" s="20">
        <v>27362</v>
      </c>
      <c r="G253" s="18">
        <v>32451</v>
      </c>
      <c r="H253" s="18">
        <v>40301</v>
      </c>
      <c r="I253" s="20">
        <v>32451</v>
      </c>
      <c r="J253" s="19">
        <v>2</v>
      </c>
      <c r="K253" s="16"/>
      <c r="L253" s="15"/>
    </row>
    <row r="254" spans="1:12" x14ac:dyDescent="0.25">
      <c r="A254" s="15">
        <v>540195</v>
      </c>
      <c r="B254" s="16" t="s">
        <v>515</v>
      </c>
      <c r="C254" s="16" t="s">
        <v>624</v>
      </c>
      <c r="D254" s="16" t="s">
        <v>17</v>
      </c>
      <c r="E254" s="15">
        <v>5</v>
      </c>
      <c r="F254" s="17" t="str">
        <f>"05/24/74"</f>
        <v>05/24/74</v>
      </c>
      <c r="G254" s="18">
        <v>32451</v>
      </c>
      <c r="H254" s="18">
        <v>40301</v>
      </c>
      <c r="I254" s="20">
        <v>32451</v>
      </c>
      <c r="J254" s="19">
        <v>2</v>
      </c>
      <c r="K254" s="16"/>
      <c r="L254" s="15"/>
    </row>
    <row r="255" spans="1:12" x14ac:dyDescent="0.25">
      <c r="A255" s="15">
        <v>540197</v>
      </c>
      <c r="B255" s="16" t="s">
        <v>517</v>
      </c>
      <c r="C255" s="16" t="s">
        <v>624</v>
      </c>
      <c r="D255" s="16" t="s">
        <v>17</v>
      </c>
      <c r="E255" s="15">
        <v>5</v>
      </c>
      <c r="F255" s="17" t="str">
        <f>"06/21/74"</f>
        <v>06/21/74</v>
      </c>
      <c r="G255" s="18">
        <v>32451</v>
      </c>
      <c r="H255" s="18">
        <v>40301</v>
      </c>
      <c r="I255" s="20">
        <v>32451</v>
      </c>
      <c r="J255" s="19">
        <v>2</v>
      </c>
      <c r="K255" s="16"/>
      <c r="L255" s="15"/>
    </row>
    <row r="256" spans="1:12" x14ac:dyDescent="0.25">
      <c r="A256" s="9">
        <v>540198</v>
      </c>
      <c r="B256" s="10" t="s">
        <v>519</v>
      </c>
      <c r="C256" s="10" t="s">
        <v>625</v>
      </c>
      <c r="D256" s="10" t="s">
        <v>14</v>
      </c>
      <c r="E256" s="9">
        <v>7</v>
      </c>
      <c r="F256" s="13" t="str">
        <f>"01/17/75"</f>
        <v>01/17/75</v>
      </c>
      <c r="G256" s="12">
        <v>31959</v>
      </c>
      <c r="H256" s="12">
        <v>40450</v>
      </c>
      <c r="I256" s="13" t="str">
        <f>"07/01/1987"</f>
        <v>07/01/1987</v>
      </c>
      <c r="J256" s="14">
        <v>2</v>
      </c>
      <c r="K256" s="10"/>
      <c r="L256" s="9"/>
    </row>
    <row r="257" spans="1:12" x14ac:dyDescent="0.25">
      <c r="A257" s="15">
        <v>540199</v>
      </c>
      <c r="B257" s="16" t="s">
        <v>521</v>
      </c>
      <c r="C257" s="16" t="s">
        <v>625</v>
      </c>
      <c r="D257" s="16" t="s">
        <v>17</v>
      </c>
      <c r="E257" s="15">
        <v>7</v>
      </c>
      <c r="F257" s="17" t="str">
        <f>"06/28/74"</f>
        <v>06/28/74</v>
      </c>
      <c r="G257" s="18">
        <v>31659</v>
      </c>
      <c r="H257" s="18">
        <v>40450</v>
      </c>
      <c r="I257" s="17" t="str">
        <f>"09/04/1986"</f>
        <v>09/04/1986</v>
      </c>
      <c r="J257" s="19">
        <v>1.5</v>
      </c>
      <c r="K257" s="16"/>
      <c r="L257" s="15"/>
    </row>
    <row r="258" spans="1:12" x14ac:dyDescent="0.25">
      <c r="A258" s="9">
        <v>540200</v>
      </c>
      <c r="B258" s="10" t="s">
        <v>523</v>
      </c>
      <c r="C258" s="10" t="s">
        <v>626</v>
      </c>
      <c r="D258" s="10" t="s">
        <v>14</v>
      </c>
      <c r="E258" s="9">
        <v>2</v>
      </c>
      <c r="F258" s="13" t="str">
        <f>"02/21/75"</f>
        <v>02/21/75</v>
      </c>
      <c r="G258" s="12">
        <v>32038</v>
      </c>
      <c r="H258" s="12">
        <v>42615</v>
      </c>
      <c r="I258" s="13" t="str">
        <f>"09/18/1987"</f>
        <v>09/18/1987</v>
      </c>
      <c r="J258" s="14">
        <v>2</v>
      </c>
      <c r="K258" s="10" t="s">
        <v>575</v>
      </c>
      <c r="L258" s="9" t="s">
        <v>669</v>
      </c>
    </row>
    <row r="259" spans="1:12" x14ac:dyDescent="0.25">
      <c r="A259" s="15">
        <v>540232</v>
      </c>
      <c r="B259" s="16" t="s">
        <v>525</v>
      </c>
      <c r="C259" s="16" t="s">
        <v>626</v>
      </c>
      <c r="D259" s="16" t="s">
        <v>17</v>
      </c>
      <c r="E259" s="15">
        <v>2</v>
      </c>
      <c r="F259" s="17" t="str">
        <f>"01/03/75"</f>
        <v>01/03/75</v>
      </c>
      <c r="G259" s="18">
        <v>32645</v>
      </c>
      <c r="H259" s="18">
        <v>42615</v>
      </c>
      <c r="I259" s="17" t="str">
        <f>"05/17/1989"</f>
        <v>05/17/1989</v>
      </c>
      <c r="J259" s="19">
        <v>2</v>
      </c>
      <c r="K259" s="16" t="s">
        <v>575</v>
      </c>
      <c r="L259" s="15" t="s">
        <v>669</v>
      </c>
    </row>
    <row r="260" spans="1:12" x14ac:dyDescent="0.25">
      <c r="A260" s="15">
        <v>540202</v>
      </c>
      <c r="B260" s="16" t="s">
        <v>527</v>
      </c>
      <c r="C260" s="16" t="s">
        <v>626</v>
      </c>
      <c r="D260" s="16" t="s">
        <v>17</v>
      </c>
      <c r="E260" s="15">
        <v>2</v>
      </c>
      <c r="F260" s="17" t="str">
        <f>"09/13/74"</f>
        <v>09/13/74</v>
      </c>
      <c r="G260" s="18">
        <v>28858</v>
      </c>
      <c r="H260" s="18">
        <v>42615</v>
      </c>
      <c r="I260" s="17" t="str">
        <f>"01/03/1979"</f>
        <v>01/03/1979</v>
      </c>
      <c r="J260" s="19">
        <v>2</v>
      </c>
      <c r="K260" s="16" t="s">
        <v>575</v>
      </c>
      <c r="L260" s="15" t="s">
        <v>669</v>
      </c>
    </row>
    <row r="261" spans="1:12" x14ac:dyDescent="0.25">
      <c r="A261" s="15">
        <v>540018</v>
      </c>
      <c r="B261" s="16" t="s">
        <v>533</v>
      </c>
      <c r="C261" s="16" t="s">
        <v>626</v>
      </c>
      <c r="D261" s="16" t="s">
        <v>17</v>
      </c>
      <c r="E261" s="15">
        <v>2</v>
      </c>
      <c r="F261" s="17" t="str">
        <f>"05/06/77"</f>
        <v>05/06/77</v>
      </c>
      <c r="G261" s="18">
        <v>32890</v>
      </c>
      <c r="H261" s="18">
        <v>41689</v>
      </c>
      <c r="I261" s="17" t="str">
        <f>"08/17/1981"</f>
        <v>08/17/1981</v>
      </c>
      <c r="J261" s="19">
        <v>2</v>
      </c>
      <c r="K261" s="16" t="s">
        <v>575</v>
      </c>
      <c r="L261" s="15" t="s">
        <v>669</v>
      </c>
    </row>
    <row r="262" spans="1:12" x14ac:dyDescent="0.25">
      <c r="A262" s="15">
        <v>540221</v>
      </c>
      <c r="B262" s="16" t="s">
        <v>529</v>
      </c>
      <c r="C262" s="16" t="s">
        <v>626</v>
      </c>
      <c r="D262" s="16" t="s">
        <v>17</v>
      </c>
      <c r="E262" s="15">
        <v>2</v>
      </c>
      <c r="F262" s="17" t="str">
        <f>"05/03/74"</f>
        <v>05/03/74</v>
      </c>
      <c r="G262" s="18">
        <v>32645</v>
      </c>
      <c r="H262" s="18">
        <v>42615</v>
      </c>
      <c r="I262" s="17" t="str">
        <f>"05/17/1989"</f>
        <v>05/17/1989</v>
      </c>
      <c r="J262" s="19">
        <v>2</v>
      </c>
      <c r="K262" s="16" t="s">
        <v>575</v>
      </c>
      <c r="L262" s="15" t="s">
        <v>669</v>
      </c>
    </row>
    <row r="263" spans="1:12" x14ac:dyDescent="0.25">
      <c r="A263" s="15">
        <v>540231</v>
      </c>
      <c r="B263" s="16" t="s">
        <v>531</v>
      </c>
      <c r="C263" s="16" t="s">
        <v>626</v>
      </c>
      <c r="D263" s="16" t="s">
        <v>17</v>
      </c>
      <c r="E263" s="15">
        <v>2</v>
      </c>
      <c r="F263" s="17" t="str">
        <f>"01/10/75"</f>
        <v>01/10/75</v>
      </c>
      <c r="G263" s="18">
        <v>32050</v>
      </c>
      <c r="H263" s="18">
        <v>41276</v>
      </c>
      <c r="I263" s="17" t="str">
        <f>"09/30/1987"</f>
        <v>09/30/1987</v>
      </c>
      <c r="J263" s="19">
        <v>2</v>
      </c>
      <c r="K263" s="16" t="s">
        <v>575</v>
      </c>
      <c r="L263" s="15" t="s">
        <v>669</v>
      </c>
    </row>
    <row r="264" spans="1:12" x14ac:dyDescent="0.25">
      <c r="A264" s="9">
        <v>540203</v>
      </c>
      <c r="B264" s="10" t="s">
        <v>535</v>
      </c>
      <c r="C264" s="10" t="s">
        <v>627</v>
      </c>
      <c r="D264" s="10" t="s">
        <v>14</v>
      </c>
      <c r="E264" s="9">
        <v>4</v>
      </c>
      <c r="F264" s="11">
        <v>27376</v>
      </c>
      <c r="G264" s="12">
        <v>32920</v>
      </c>
      <c r="H264" s="12">
        <v>40914</v>
      </c>
      <c r="I264" s="13" t="str">
        <f>"02/16/1990"</f>
        <v>02/16/1990</v>
      </c>
      <c r="J264" s="14">
        <v>2</v>
      </c>
      <c r="K264" s="10" t="s">
        <v>634</v>
      </c>
      <c r="L264" s="9" t="s">
        <v>667</v>
      </c>
    </row>
    <row r="265" spans="1:12" x14ac:dyDescent="0.25">
      <c r="A265" s="15">
        <v>540205</v>
      </c>
      <c r="B265" s="16" t="s">
        <v>537</v>
      </c>
      <c r="C265" s="16" t="s">
        <v>627</v>
      </c>
      <c r="D265" s="16" t="s">
        <v>17</v>
      </c>
      <c r="E265" s="15">
        <v>4</v>
      </c>
      <c r="F265" s="17" t="str">
        <f>"08/09/74"</f>
        <v>08/09/74</v>
      </c>
      <c r="G265" s="18">
        <v>30918</v>
      </c>
      <c r="H265" s="18">
        <v>40914</v>
      </c>
      <c r="I265" s="17" t="str">
        <f>"08/24/1984"</f>
        <v>08/24/1984</v>
      </c>
      <c r="J265" s="19">
        <v>2</v>
      </c>
      <c r="K265" s="16" t="s">
        <v>633</v>
      </c>
      <c r="L265" s="15" t="s">
        <v>667</v>
      </c>
    </row>
    <row r="266" spans="1:12" x14ac:dyDescent="0.25">
      <c r="A266" s="15">
        <v>540206</v>
      </c>
      <c r="B266" s="16" t="s">
        <v>539</v>
      </c>
      <c r="C266" s="16" t="s">
        <v>627</v>
      </c>
      <c r="D266" s="16" t="s">
        <v>17</v>
      </c>
      <c r="E266" s="15">
        <v>4</v>
      </c>
      <c r="F266" s="17" t="str">
        <f>"08/09/74"</f>
        <v>08/09/74</v>
      </c>
      <c r="G266" s="18">
        <v>30918</v>
      </c>
      <c r="H266" s="18">
        <v>40914</v>
      </c>
      <c r="I266" s="17" t="str">
        <f>"08/24/1984"</f>
        <v>08/24/1984</v>
      </c>
      <c r="J266" s="19">
        <v>2</v>
      </c>
      <c r="K266" s="16"/>
      <c r="L266" s="15"/>
    </row>
    <row r="267" spans="1:12" x14ac:dyDescent="0.25">
      <c r="A267" s="9">
        <v>540207</v>
      </c>
      <c r="B267" s="10" t="s">
        <v>541</v>
      </c>
      <c r="C267" s="10" t="s">
        <v>628</v>
      </c>
      <c r="D267" s="10" t="s">
        <v>14</v>
      </c>
      <c r="E267" s="9">
        <v>10</v>
      </c>
      <c r="F267" s="11">
        <v>27383</v>
      </c>
      <c r="G267" s="12">
        <v>30410</v>
      </c>
      <c r="H267" s="12">
        <v>40081</v>
      </c>
      <c r="I267" s="13" t="str">
        <f>"04/04/1983"</f>
        <v>04/04/1983</v>
      </c>
      <c r="J267" s="14">
        <v>2</v>
      </c>
      <c r="K267" s="10"/>
      <c r="L267" s="9"/>
    </row>
    <row r="268" spans="1:12" x14ac:dyDescent="0.25">
      <c r="A268" s="15">
        <v>540256</v>
      </c>
      <c r="B268" s="16" t="s">
        <v>543</v>
      </c>
      <c r="C268" s="16" t="s">
        <v>628</v>
      </c>
      <c r="D268" s="16" t="s">
        <v>17</v>
      </c>
      <c r="E268" s="15">
        <v>10</v>
      </c>
      <c r="F268" s="20">
        <v>27355</v>
      </c>
      <c r="G268" s="18">
        <v>32234</v>
      </c>
      <c r="H268" s="18">
        <v>40081</v>
      </c>
      <c r="I268" s="17" t="str">
        <f>"04/01/1988"</f>
        <v>04/01/1988</v>
      </c>
      <c r="J268" s="19">
        <v>2</v>
      </c>
      <c r="K268" s="16"/>
      <c r="L268" s="15"/>
    </row>
    <row r="269" spans="1:12" x14ac:dyDescent="0.25">
      <c r="A269" s="15">
        <v>540208</v>
      </c>
      <c r="B269" s="16" t="s">
        <v>545</v>
      </c>
      <c r="C269" s="16" t="s">
        <v>628</v>
      </c>
      <c r="D269" s="16" t="s">
        <v>17</v>
      </c>
      <c r="E269" s="15">
        <v>10</v>
      </c>
      <c r="F269" s="17" t="str">
        <f>"06/28/74"</f>
        <v>06/28/74</v>
      </c>
      <c r="G269" s="18">
        <v>30196</v>
      </c>
      <c r="H269" s="18">
        <v>40081</v>
      </c>
      <c r="I269" s="17" t="str">
        <f>"09/02/1982"</f>
        <v>09/02/1982</v>
      </c>
      <c r="J269" s="19">
        <v>2</v>
      </c>
      <c r="K269" s="16"/>
      <c r="L269" s="15"/>
    </row>
    <row r="270" spans="1:12" x14ac:dyDescent="0.25">
      <c r="A270" s="15">
        <v>540196</v>
      </c>
      <c r="B270" s="16" t="s">
        <v>551</v>
      </c>
      <c r="C270" s="16" t="s">
        <v>628</v>
      </c>
      <c r="D270" s="16" t="s">
        <v>17</v>
      </c>
      <c r="E270" s="15">
        <v>10</v>
      </c>
      <c r="F270" s="17" t="str">
        <f>"05/24/74"</f>
        <v>05/24/74</v>
      </c>
      <c r="G270" s="18">
        <v>32583</v>
      </c>
      <c r="H270" s="18">
        <v>40081</v>
      </c>
      <c r="I270" s="17" t="str">
        <f>"03/16/1989"</f>
        <v>03/16/1989</v>
      </c>
      <c r="J270" s="19">
        <v>2</v>
      </c>
      <c r="K270" s="16"/>
      <c r="L270" s="15"/>
    </row>
    <row r="271" spans="1:12" x14ac:dyDescent="0.25">
      <c r="A271" s="15">
        <v>540210</v>
      </c>
      <c r="B271" s="16" t="s">
        <v>547</v>
      </c>
      <c r="C271" s="16" t="s">
        <v>628</v>
      </c>
      <c r="D271" s="16" t="s">
        <v>17</v>
      </c>
      <c r="E271" s="15">
        <v>10</v>
      </c>
      <c r="F271" s="17" t="str">
        <f>"05/24/74"</f>
        <v>05/24/74</v>
      </c>
      <c r="G271" s="18">
        <v>32234</v>
      </c>
      <c r="H271" s="18">
        <v>40081</v>
      </c>
      <c r="I271" s="17" t="str">
        <f>"04/01/1988"</f>
        <v>04/01/1988</v>
      </c>
      <c r="J271" s="19">
        <v>2</v>
      </c>
      <c r="K271" s="16"/>
      <c r="L271" s="15"/>
    </row>
    <row r="272" spans="1:12" x14ac:dyDescent="0.25">
      <c r="A272" s="15">
        <v>540258</v>
      </c>
      <c r="B272" s="16" t="s">
        <v>549</v>
      </c>
      <c r="C272" s="16" t="s">
        <v>628</v>
      </c>
      <c r="D272" s="16" t="s">
        <v>17</v>
      </c>
      <c r="E272" s="15">
        <v>10</v>
      </c>
      <c r="F272" s="20">
        <v>27348</v>
      </c>
      <c r="G272" s="18">
        <v>32234</v>
      </c>
      <c r="H272" s="18">
        <v>40081</v>
      </c>
      <c r="I272" s="17" t="str">
        <f>"04/01/1988"</f>
        <v>04/01/1988</v>
      </c>
      <c r="J272" s="19">
        <v>2</v>
      </c>
      <c r="K272" s="16"/>
      <c r="L272" s="15"/>
    </row>
    <row r="273" spans="1:12" ht="18" customHeight="1" x14ac:dyDescent="0.25">
      <c r="A273" s="9">
        <v>540211</v>
      </c>
      <c r="B273" s="10" t="s">
        <v>553</v>
      </c>
      <c r="C273" s="10" t="s">
        <v>629</v>
      </c>
      <c r="D273" s="10" t="s">
        <v>14</v>
      </c>
      <c r="E273" s="9">
        <v>5</v>
      </c>
      <c r="F273" s="13" t="str">
        <f>"01/17/75"</f>
        <v>01/17/75</v>
      </c>
      <c r="G273" s="12">
        <v>32234</v>
      </c>
      <c r="H273" s="12">
        <v>41123</v>
      </c>
      <c r="I273" s="13" t="str">
        <f>"04/01/1988"</f>
        <v>04/01/1988</v>
      </c>
      <c r="J273" s="14">
        <v>2</v>
      </c>
      <c r="K273" s="10"/>
      <c r="L273" s="9"/>
    </row>
    <row r="274" spans="1:12" x14ac:dyDescent="0.25">
      <c r="A274" s="15">
        <v>540212</v>
      </c>
      <c r="B274" s="16" t="s">
        <v>555</v>
      </c>
      <c r="C274" s="16" t="s">
        <v>629</v>
      </c>
      <c r="D274" s="16" t="s">
        <v>17</v>
      </c>
      <c r="E274" s="15">
        <v>5</v>
      </c>
      <c r="F274" s="17" t="str">
        <f>"04/05/74"</f>
        <v>04/05/74</v>
      </c>
      <c r="G274" s="18">
        <v>33255</v>
      </c>
      <c r="H274" s="18">
        <v>41123</v>
      </c>
      <c r="I274" s="17" t="str">
        <f>"01/17/1991"</f>
        <v>01/17/1991</v>
      </c>
      <c r="J274" s="19">
        <v>2</v>
      </c>
      <c r="K274" s="16"/>
      <c r="L274" s="15"/>
    </row>
    <row r="275" spans="1:12" x14ac:dyDescent="0.25">
      <c r="A275" s="9">
        <v>540213</v>
      </c>
      <c r="B275" s="10" t="s">
        <v>557</v>
      </c>
      <c r="C275" s="10" t="s">
        <v>630</v>
      </c>
      <c r="D275" s="10" t="s">
        <v>14</v>
      </c>
      <c r="E275" s="9">
        <v>5</v>
      </c>
      <c r="F275" s="13" t="str">
        <f>"01/17/75"</f>
        <v>01/17/75</v>
      </c>
      <c r="G275" s="12">
        <v>31110</v>
      </c>
      <c r="H275" s="12">
        <v>41584</v>
      </c>
      <c r="I275" s="13" t="str">
        <f>"03/04/1985"</f>
        <v>03/04/1985</v>
      </c>
      <c r="J275" s="14">
        <v>2</v>
      </c>
      <c r="K275" s="10"/>
      <c r="L275" s="9"/>
    </row>
    <row r="276" spans="1:12" x14ac:dyDescent="0.25">
      <c r="A276" s="15">
        <v>540214</v>
      </c>
      <c r="B276" s="16" t="s">
        <v>559</v>
      </c>
      <c r="C276" s="16" t="s">
        <v>630</v>
      </c>
      <c r="D276" s="16" t="s">
        <v>17</v>
      </c>
      <c r="E276" s="15">
        <v>5</v>
      </c>
      <c r="F276" s="17" t="str">
        <f>"06/14/74"</f>
        <v>06/14/74</v>
      </c>
      <c r="G276" s="18">
        <v>31659</v>
      </c>
      <c r="H276" s="18">
        <v>41584</v>
      </c>
      <c r="I276" s="17" t="str">
        <f>"09/04/1986"</f>
        <v>09/04/1986</v>
      </c>
      <c r="J276" s="19">
        <v>2</v>
      </c>
      <c r="K276" s="16"/>
      <c r="L276" s="15"/>
    </row>
    <row r="277" spans="1:12" x14ac:dyDescent="0.25">
      <c r="A277" s="15">
        <v>540215</v>
      </c>
      <c r="B277" s="16" t="s">
        <v>561</v>
      </c>
      <c r="C277" s="16" t="s">
        <v>630</v>
      </c>
      <c r="D277" s="16" t="s">
        <v>17</v>
      </c>
      <c r="E277" s="15">
        <v>5</v>
      </c>
      <c r="F277" s="20">
        <v>27376</v>
      </c>
      <c r="G277" s="18">
        <v>31399</v>
      </c>
      <c r="H277" s="18">
        <v>41584</v>
      </c>
      <c r="I277" s="20">
        <v>31399</v>
      </c>
      <c r="J277" s="19">
        <v>2</v>
      </c>
      <c r="K277" s="16"/>
      <c r="L277" s="15"/>
    </row>
    <row r="278" spans="1:12" x14ac:dyDescent="0.25">
      <c r="A278" s="15">
        <v>540216</v>
      </c>
      <c r="B278" s="16" t="s">
        <v>563</v>
      </c>
      <c r="C278" s="16" t="s">
        <v>630</v>
      </c>
      <c r="D278" s="16" t="s">
        <v>17</v>
      </c>
      <c r="E278" s="15">
        <v>5</v>
      </c>
      <c r="F278" s="17" t="str">
        <f>"05/17/74"</f>
        <v>05/17/74</v>
      </c>
      <c r="G278" s="18">
        <v>30607</v>
      </c>
      <c r="H278" s="18">
        <v>41584</v>
      </c>
      <c r="I278" s="20">
        <v>30607</v>
      </c>
      <c r="J278" s="19">
        <v>2</v>
      </c>
      <c r="K278" s="16"/>
      <c r="L278" s="15"/>
    </row>
    <row r="279" spans="1:12" x14ac:dyDescent="0.25">
      <c r="A279" s="9">
        <v>540217</v>
      </c>
      <c r="B279" s="10" t="s">
        <v>565</v>
      </c>
      <c r="C279" s="10" t="s">
        <v>631</v>
      </c>
      <c r="D279" s="10" t="s">
        <v>14</v>
      </c>
      <c r="E279" s="9">
        <v>1</v>
      </c>
      <c r="F279" s="13" t="str">
        <f>"01/17/75"</f>
        <v>01/17/75</v>
      </c>
      <c r="G279" s="12">
        <v>30756</v>
      </c>
      <c r="H279" s="12">
        <v>38853</v>
      </c>
      <c r="I279" s="13" t="str">
        <f>"03/15/1984"</f>
        <v>03/15/1984</v>
      </c>
      <c r="J279" s="14">
        <v>2</v>
      </c>
      <c r="K279" s="10" t="s">
        <v>575</v>
      </c>
      <c r="L279" s="9" t="s">
        <v>669</v>
      </c>
    </row>
    <row r="280" spans="1:12" x14ac:dyDescent="0.25">
      <c r="A280" s="15">
        <v>540218</v>
      </c>
      <c r="B280" s="16" t="s">
        <v>567</v>
      </c>
      <c r="C280" s="16" t="s">
        <v>631</v>
      </c>
      <c r="D280" s="16" t="s">
        <v>17</v>
      </c>
      <c r="E280" s="15">
        <v>1</v>
      </c>
      <c r="F280" s="17" t="str">
        <f>"06/28/74"</f>
        <v>06/28/74</v>
      </c>
      <c r="G280" s="18">
        <v>29068</v>
      </c>
      <c r="H280" s="18">
        <v>38853</v>
      </c>
      <c r="I280" s="17" t="str">
        <f>"08/01/1979"</f>
        <v>08/01/1979</v>
      </c>
      <c r="J280" s="19">
        <v>2</v>
      </c>
      <c r="K280" s="16" t="s">
        <v>575</v>
      </c>
      <c r="L280" s="15" t="s">
        <v>669</v>
      </c>
    </row>
    <row r="281" spans="1:12" x14ac:dyDescent="0.25">
      <c r="A281" s="15">
        <v>540219</v>
      </c>
      <c r="B281" s="16" t="s">
        <v>569</v>
      </c>
      <c r="C281" s="16" t="s">
        <v>631</v>
      </c>
      <c r="D281" s="16" t="s">
        <v>17</v>
      </c>
      <c r="E281" s="15">
        <v>1</v>
      </c>
      <c r="F281" s="17" t="str">
        <f>"06/28/74"</f>
        <v>06/28/74</v>
      </c>
      <c r="G281" s="18">
        <v>29144</v>
      </c>
      <c r="H281" s="18">
        <v>38853</v>
      </c>
      <c r="I281" s="20">
        <v>29144</v>
      </c>
      <c r="J281" s="19">
        <v>2</v>
      </c>
      <c r="K281" s="16" t="s">
        <v>575</v>
      </c>
      <c r="L281" s="15" t="s">
        <v>669</v>
      </c>
    </row>
    <row r="282" spans="1:12" x14ac:dyDescent="0.25">
      <c r="A282" s="15">
        <v>540220</v>
      </c>
      <c r="B282" s="16" t="s">
        <v>571</v>
      </c>
      <c r="C282" s="16" t="s">
        <v>631</v>
      </c>
      <c r="D282" s="16" t="s">
        <v>17</v>
      </c>
      <c r="E282" s="15">
        <v>1</v>
      </c>
      <c r="F282" s="17" t="str">
        <f>"07/26/74"</f>
        <v>07/26/74</v>
      </c>
      <c r="G282" s="18">
        <v>30589</v>
      </c>
      <c r="H282" s="18">
        <v>38853</v>
      </c>
      <c r="I282" s="17" t="str">
        <f>"09/30/1983"</f>
        <v>09/30/1983</v>
      </c>
      <c r="J282" s="19">
        <v>2</v>
      </c>
      <c r="K282" s="16" t="s">
        <v>575</v>
      </c>
      <c r="L282" s="15" t="s">
        <v>669</v>
      </c>
    </row>
    <row r="284" spans="1:12" x14ac:dyDescent="0.25">
      <c r="A284" s="60" t="s">
        <v>678</v>
      </c>
      <c r="C284" s="60"/>
      <c r="D284" s="60"/>
      <c r="E284" s="27"/>
    </row>
    <row r="285" spans="1:12" x14ac:dyDescent="0.25">
      <c r="B285" s="61" t="s">
        <v>674</v>
      </c>
      <c r="C285" s="60"/>
      <c r="D285" s="60"/>
      <c r="E285" s="27"/>
      <c r="F285" s="3"/>
      <c r="G285" s="3"/>
      <c r="H285" s="4"/>
    </row>
    <row r="286" spans="1:12" x14ac:dyDescent="0.25">
      <c r="B286" s="61" t="s">
        <v>675</v>
      </c>
      <c r="C286" s="60"/>
      <c r="D286" s="60"/>
      <c r="E286" s="27"/>
      <c r="F286" s="3"/>
      <c r="G286" s="3"/>
      <c r="H286" s="4"/>
    </row>
    <row r="287" spans="1:12" x14ac:dyDescent="0.25">
      <c r="B287" s="61" t="s">
        <v>676</v>
      </c>
      <c r="C287" s="60"/>
      <c r="D287" s="60"/>
      <c r="E287" s="27"/>
      <c r="F287" s="3"/>
      <c r="G287" s="3"/>
      <c r="H287" s="4"/>
    </row>
    <row r="290" spans="1:10" x14ac:dyDescent="0.25">
      <c r="A290" s="62" t="s">
        <v>677</v>
      </c>
      <c r="B290" s="63"/>
    </row>
    <row r="291" spans="1:10" ht="50.25" customHeight="1" x14ac:dyDescent="0.25">
      <c r="A291" s="58" t="s">
        <v>672</v>
      </c>
      <c r="B291" s="58"/>
      <c r="C291" s="58"/>
      <c r="D291" s="58"/>
      <c r="E291" s="58"/>
      <c r="F291" s="58"/>
      <c r="G291" s="58"/>
      <c r="H291" s="58"/>
      <c r="I291" s="58"/>
      <c r="J291" s="58"/>
    </row>
    <row r="292" spans="1:10" x14ac:dyDescent="0.25">
      <c r="A292" s="59" t="s">
        <v>673</v>
      </c>
      <c r="B292" s="59"/>
      <c r="C292" s="59"/>
      <c r="D292" s="59"/>
      <c r="E292" s="59"/>
      <c r="F292" s="59"/>
      <c r="G292" s="59"/>
      <c r="H292" s="59"/>
      <c r="I292" s="59"/>
      <c r="J292" s="59"/>
    </row>
    <row r="293" spans="1:10" x14ac:dyDescent="0.25">
      <c r="A293" s="59"/>
      <c r="B293" s="59"/>
      <c r="C293" s="59"/>
      <c r="D293" s="59"/>
      <c r="E293" s="59"/>
      <c r="F293" s="59"/>
      <c r="G293" s="59"/>
      <c r="H293" s="59"/>
      <c r="I293" s="59"/>
      <c r="J293" s="59"/>
    </row>
    <row r="294" spans="1:10" x14ac:dyDescent="0.25">
      <c r="A294" s="59"/>
      <c r="B294" s="59"/>
      <c r="C294" s="59"/>
      <c r="D294" s="59"/>
      <c r="E294" s="59"/>
      <c r="F294" s="59"/>
      <c r="G294" s="59"/>
      <c r="H294" s="59"/>
      <c r="I294" s="59"/>
      <c r="J294" s="59"/>
    </row>
    <row r="295" spans="1:10" ht="14.25" customHeight="1" x14ac:dyDescent="0.25">
      <c r="A295" s="59"/>
      <c r="B295" s="59"/>
      <c r="C295" s="59"/>
      <c r="D295" s="59"/>
      <c r="E295" s="59"/>
      <c r="F295" s="59"/>
      <c r="G295" s="59"/>
      <c r="H295" s="59"/>
      <c r="I295" s="59"/>
      <c r="J295" s="59"/>
    </row>
    <row r="296" spans="1:10" ht="15" customHeight="1" x14ac:dyDescent="0.25">
      <c r="A296" s="59"/>
      <c r="B296" s="59"/>
      <c r="C296" s="59"/>
      <c r="D296" s="59"/>
      <c r="E296" s="59"/>
      <c r="F296" s="59"/>
      <c r="G296" s="59"/>
      <c r="H296" s="59"/>
      <c r="I296" s="59"/>
      <c r="J296" s="59"/>
    </row>
  </sheetData>
  <autoFilter ref="A3:L3" xr:uid="{46C456ED-F9ED-438B-A971-1BC44CB1B38D}"/>
  <sortState xmlns:xlrd2="http://schemas.microsoft.com/office/spreadsheetml/2017/richdata2" ref="A4:L282">
    <sortCondition ref="C4:C282"/>
    <sortCondition descending="1" ref="D4:D282"/>
    <sortCondition ref="B4:B282"/>
  </sortState>
  <mergeCells count="2">
    <mergeCell ref="A291:J291"/>
    <mergeCell ref="A292:J29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C3015-C0A6-4249-BA6A-32379893C410}">
  <dimension ref="A1:B18"/>
  <sheetViews>
    <sheetView workbookViewId="0">
      <selection activeCell="J20" sqref="J20"/>
    </sheetView>
  </sheetViews>
  <sheetFormatPr defaultRowHeight="15" x14ac:dyDescent="0.25"/>
  <cols>
    <col min="1" max="1" width="6.85546875" customWidth="1"/>
    <col min="2" max="2" width="51.5703125" customWidth="1"/>
  </cols>
  <sheetData>
    <row r="1" spans="1:2" x14ac:dyDescent="0.25">
      <c r="A1" t="s">
        <v>664</v>
      </c>
    </row>
    <row r="4" spans="1:2" x14ac:dyDescent="0.25">
      <c r="A4" s="33" t="s">
        <v>636</v>
      </c>
      <c r="B4" s="33" t="s">
        <v>664</v>
      </c>
    </row>
    <row r="5" spans="1:2" x14ac:dyDescent="0.25">
      <c r="A5" s="15">
        <f>COUNTIF(FIRM_Status_Freeboard!$K$4:$K$286,"Countywide Flood Study")</f>
        <v>19</v>
      </c>
      <c r="B5" s="16" t="s">
        <v>632</v>
      </c>
    </row>
    <row r="6" spans="1:2" x14ac:dyDescent="0.25">
      <c r="A6" s="15">
        <f>COUNTIF(FIRM_Status_Freeboard!$K$4:$K$286,"2016 Flood Study")</f>
        <v>3</v>
      </c>
      <c r="B6" s="16" t="s">
        <v>633</v>
      </c>
    </row>
    <row r="7" spans="1:2" x14ac:dyDescent="0.25">
      <c r="A7" s="15">
        <f>COUNTIF(FIRM_Status_Freeboard!$K$4:$K$286,"2016 Flood Study (P)")</f>
        <v>3</v>
      </c>
      <c r="B7" s="16" t="s">
        <v>635</v>
      </c>
    </row>
    <row r="8" spans="1:2" x14ac:dyDescent="0.25">
      <c r="A8" s="34">
        <f>SUM(A5:A7)</f>
        <v>25</v>
      </c>
      <c r="B8" s="35" t="s">
        <v>638</v>
      </c>
    </row>
    <row r="9" spans="1:2" x14ac:dyDescent="0.25">
      <c r="A9" s="15"/>
      <c r="B9" s="16"/>
    </row>
    <row r="10" spans="1:2" x14ac:dyDescent="0.25">
      <c r="A10" s="15">
        <f>COUNTIF(FIRM_Status_Freeboard!$K$4:$K$286,"Planned Flood Study")</f>
        <v>62</v>
      </c>
      <c r="B10" s="16" t="s">
        <v>575</v>
      </c>
    </row>
    <row r="11" spans="1:2" x14ac:dyDescent="0.25">
      <c r="A11" s="15">
        <f>COUNTIF(FIRM_Status_Freeboard!$K$4:$K$286,"Planned Flood Study (P)")</f>
        <v>6</v>
      </c>
      <c r="B11" s="16" t="s">
        <v>665</v>
      </c>
    </row>
    <row r="12" spans="1:2" x14ac:dyDescent="0.25">
      <c r="A12" s="34">
        <f>SUM(A10:A11)</f>
        <v>68</v>
      </c>
      <c r="B12" s="35" t="s">
        <v>639</v>
      </c>
    </row>
    <row r="13" spans="1:2" x14ac:dyDescent="0.25">
      <c r="A13" s="15"/>
      <c r="B13" s="16"/>
    </row>
    <row r="14" spans="1:2" x14ac:dyDescent="0.25">
      <c r="A14" s="34">
        <f xml:space="preserve"> A8 + A12</f>
        <v>93</v>
      </c>
      <c r="B14" s="16" t="s">
        <v>637</v>
      </c>
    </row>
    <row r="18" spans="1:1" x14ac:dyDescent="0.25">
      <c r="A18" s="50" t="s">
        <v>671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A68C-142D-4676-B21E-6F5C57020845}">
  <dimension ref="A2:A7"/>
  <sheetViews>
    <sheetView workbookViewId="0">
      <selection activeCell="O22" sqref="O22"/>
    </sheetView>
  </sheetViews>
  <sheetFormatPr defaultRowHeight="15" x14ac:dyDescent="0.25"/>
  <cols>
    <col min="1" max="1" width="19.7109375" customWidth="1"/>
  </cols>
  <sheetData>
    <row r="2" spans="1:1" x14ac:dyDescent="0.25">
      <c r="A2" s="50" t="s">
        <v>680</v>
      </c>
    </row>
    <row r="3" spans="1:1" x14ac:dyDescent="0.25">
      <c r="A3" s="64" t="s">
        <v>681</v>
      </c>
    </row>
    <row r="4" spans="1:1" x14ac:dyDescent="0.25">
      <c r="A4" s="64" t="s">
        <v>682</v>
      </c>
    </row>
    <row r="5" spans="1:1" x14ac:dyDescent="0.25">
      <c r="A5" s="50" t="s">
        <v>683</v>
      </c>
    </row>
    <row r="7" spans="1:1" x14ac:dyDescent="0.25">
      <c r="A7" t="s">
        <v>679</v>
      </c>
    </row>
  </sheetData>
  <hyperlinks>
    <hyperlink ref="A3" r:id="rId1" xr:uid="{C04F1347-007C-419D-B323-7493AB645F17}"/>
    <hyperlink ref="A4" r:id="rId2" xr:uid="{CB7DB94C-A1F0-49CB-AE1C-ECEE63E277C0}"/>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4307D-5CD5-4BA2-A67E-3DE75588E67A}">
  <dimension ref="A3:D12"/>
  <sheetViews>
    <sheetView workbookViewId="0"/>
  </sheetViews>
  <sheetFormatPr defaultRowHeight="15" x14ac:dyDescent="0.25"/>
  <cols>
    <col min="1" max="1" width="20" customWidth="1"/>
    <col min="2" max="2" width="25.140625" customWidth="1"/>
    <col min="3" max="3" width="42.140625" customWidth="1"/>
    <col min="4" max="4" width="20.140625" customWidth="1"/>
  </cols>
  <sheetData>
    <row r="3" spans="1:4" ht="15.75" thickBot="1" x14ac:dyDescent="0.3">
      <c r="A3" t="s">
        <v>640</v>
      </c>
    </row>
    <row r="4" spans="1:4" ht="15.75" thickBot="1" x14ac:dyDescent="0.3">
      <c r="A4" s="47" t="s">
        <v>2</v>
      </c>
      <c r="B4" s="48" t="s">
        <v>656</v>
      </c>
      <c r="C4" s="48" t="s">
        <v>655</v>
      </c>
      <c r="D4" s="49" t="s">
        <v>657</v>
      </c>
    </row>
    <row r="5" spans="1:4" x14ac:dyDescent="0.25">
      <c r="A5" s="42">
        <v>540041</v>
      </c>
      <c r="B5" s="46" t="s">
        <v>361</v>
      </c>
      <c r="C5" s="46" t="s">
        <v>645</v>
      </c>
      <c r="D5" s="43" t="s">
        <v>646</v>
      </c>
    </row>
    <row r="6" spans="1:4" x14ac:dyDescent="0.25">
      <c r="A6" s="37">
        <v>540018</v>
      </c>
      <c r="B6" s="36" t="s">
        <v>533</v>
      </c>
      <c r="C6" s="36" t="s">
        <v>647</v>
      </c>
      <c r="D6" s="38" t="s">
        <v>648</v>
      </c>
    </row>
    <row r="7" spans="1:4" x14ac:dyDescent="0.25">
      <c r="A7" s="45">
        <v>540029</v>
      </c>
      <c r="B7" s="32" t="s">
        <v>209</v>
      </c>
      <c r="C7" s="32" t="s">
        <v>653</v>
      </c>
      <c r="D7" s="44" t="s">
        <v>654</v>
      </c>
    </row>
    <row r="8" spans="1:4" x14ac:dyDescent="0.25">
      <c r="A8" s="37">
        <v>540081</v>
      </c>
      <c r="B8" s="36" t="s">
        <v>439</v>
      </c>
      <c r="C8" s="36" t="s">
        <v>651</v>
      </c>
      <c r="D8" s="38" t="s">
        <v>652</v>
      </c>
    </row>
    <row r="9" spans="1:4" x14ac:dyDescent="0.25">
      <c r="A9" s="37">
        <v>540196</v>
      </c>
      <c r="B9" s="36" t="s">
        <v>551</v>
      </c>
      <c r="C9" s="36" t="s">
        <v>643</v>
      </c>
      <c r="D9" s="38" t="s">
        <v>644</v>
      </c>
    </row>
    <row r="10" spans="1:4" x14ac:dyDescent="0.25">
      <c r="A10" s="45">
        <v>540033</v>
      </c>
      <c r="B10" s="32" t="s">
        <v>92</v>
      </c>
      <c r="C10" s="32" t="s">
        <v>653</v>
      </c>
      <c r="D10" s="44" t="s">
        <v>654</v>
      </c>
    </row>
    <row r="11" spans="1:4" x14ac:dyDescent="0.25">
      <c r="A11" s="37">
        <v>540014</v>
      </c>
      <c r="B11" s="36" t="s">
        <v>56</v>
      </c>
      <c r="C11" s="36" t="s">
        <v>649</v>
      </c>
      <c r="D11" s="38" t="s">
        <v>650</v>
      </c>
    </row>
    <row r="12" spans="1:4" ht="15.75" thickBot="1" x14ac:dyDescent="0.3">
      <c r="A12" s="39">
        <v>540152</v>
      </c>
      <c r="B12" s="40" t="s">
        <v>387</v>
      </c>
      <c r="C12" s="40" t="s">
        <v>641</v>
      </c>
      <c r="D12" s="41" t="s">
        <v>642</v>
      </c>
    </row>
  </sheetData>
  <sortState xmlns:xlrd2="http://schemas.microsoft.com/office/spreadsheetml/2017/richdata2" ref="A5:D12">
    <sortCondition ref="B5:B1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B62CE-CFAF-48B4-A33E-5005A04AC02C}">
  <dimension ref="A1:F279"/>
  <sheetViews>
    <sheetView workbookViewId="0">
      <selection activeCell="J217" sqref="J217"/>
    </sheetView>
  </sheetViews>
  <sheetFormatPr defaultRowHeight="15" x14ac:dyDescent="0.25"/>
  <cols>
    <col min="1" max="1" width="9.140625" style="2"/>
    <col min="2" max="2" width="25.85546875" customWidth="1"/>
    <col min="3" max="3" width="23.5703125" customWidth="1"/>
    <col min="4" max="4" width="19.42578125" customWidth="1"/>
    <col min="5" max="5" width="6.28515625" style="2" customWidth="1"/>
    <col min="6" max="6" width="25" style="2" customWidth="1"/>
  </cols>
  <sheetData>
    <row r="1" spans="1:6" x14ac:dyDescent="0.25">
      <c r="A1" s="1" t="s">
        <v>0</v>
      </c>
      <c r="F1" s="27"/>
    </row>
    <row r="2" spans="1:6" ht="32.25" customHeight="1" x14ac:dyDescent="0.25">
      <c r="A2" s="6" t="s">
        <v>2</v>
      </c>
      <c r="B2" s="6" t="s">
        <v>3</v>
      </c>
      <c r="C2" s="6" t="s">
        <v>4</v>
      </c>
      <c r="D2" s="6" t="s">
        <v>5</v>
      </c>
      <c r="E2" s="6" t="s">
        <v>6</v>
      </c>
      <c r="F2" s="7" t="s">
        <v>573</v>
      </c>
    </row>
    <row r="3" spans="1:6" ht="18.75" customHeight="1" x14ac:dyDescent="0.25">
      <c r="A3" s="9">
        <v>540001</v>
      </c>
      <c r="B3" s="10" t="s">
        <v>12</v>
      </c>
      <c r="C3" s="10" t="s">
        <v>13</v>
      </c>
      <c r="D3" s="10" t="s">
        <v>14</v>
      </c>
      <c r="E3" s="9">
        <v>7</v>
      </c>
      <c r="F3" s="28">
        <v>31959</v>
      </c>
    </row>
    <row r="4" spans="1:6" x14ac:dyDescent="0.25">
      <c r="A4" s="15">
        <v>540002</v>
      </c>
      <c r="B4" s="16" t="s">
        <v>15</v>
      </c>
      <c r="C4" s="16" t="s">
        <v>16</v>
      </c>
      <c r="D4" s="16" t="s">
        <v>17</v>
      </c>
      <c r="E4" s="15">
        <v>7</v>
      </c>
      <c r="F4" s="29">
        <v>29068</v>
      </c>
    </row>
    <row r="5" spans="1:6" x14ac:dyDescent="0.25">
      <c r="A5" s="15">
        <v>540003</v>
      </c>
      <c r="B5" s="16" t="s">
        <v>18</v>
      </c>
      <c r="C5" s="16" t="s">
        <v>19</v>
      </c>
      <c r="D5" s="16" t="s">
        <v>17</v>
      </c>
      <c r="E5" s="15">
        <v>7</v>
      </c>
      <c r="F5" s="29">
        <v>31884</v>
      </c>
    </row>
    <row r="6" spans="1:6" x14ac:dyDescent="0.25">
      <c r="A6" s="15">
        <v>540004</v>
      </c>
      <c r="B6" s="16" t="s">
        <v>20</v>
      </c>
      <c r="C6" s="16" t="s">
        <v>21</v>
      </c>
      <c r="D6" s="16" t="s">
        <v>17</v>
      </c>
      <c r="E6" s="15">
        <v>7</v>
      </c>
      <c r="F6" s="29">
        <v>31659</v>
      </c>
    </row>
    <row r="7" spans="1:6" x14ac:dyDescent="0.25">
      <c r="A7" s="9">
        <v>540282</v>
      </c>
      <c r="B7" s="10" t="s">
        <v>22</v>
      </c>
      <c r="C7" s="10" t="s">
        <v>23</v>
      </c>
      <c r="D7" s="10" t="s">
        <v>14</v>
      </c>
      <c r="E7" s="9">
        <v>9</v>
      </c>
      <c r="F7" s="28">
        <v>32359</v>
      </c>
    </row>
    <row r="8" spans="1:6" x14ac:dyDescent="0.25">
      <c r="A8" s="15">
        <v>540006</v>
      </c>
      <c r="B8" s="16" t="s">
        <v>24</v>
      </c>
      <c r="C8" s="16" t="s">
        <v>25</v>
      </c>
      <c r="D8" s="16" t="s">
        <v>17</v>
      </c>
      <c r="E8" s="15">
        <v>9</v>
      </c>
      <c r="F8" s="29">
        <v>29207</v>
      </c>
    </row>
    <row r="9" spans="1:6" x14ac:dyDescent="0.25">
      <c r="A9" s="9">
        <v>540007</v>
      </c>
      <c r="B9" s="10" t="s">
        <v>26</v>
      </c>
      <c r="C9" s="10" t="s">
        <v>27</v>
      </c>
      <c r="D9" s="10" t="s">
        <v>14</v>
      </c>
      <c r="E9" s="9">
        <v>3</v>
      </c>
      <c r="F9" s="28">
        <v>33344</v>
      </c>
    </row>
    <row r="10" spans="1:6" x14ac:dyDescent="0.25">
      <c r="A10" s="15">
        <v>540230</v>
      </c>
      <c r="B10" s="16" t="s">
        <v>28</v>
      </c>
      <c r="C10" s="16" t="s">
        <v>29</v>
      </c>
      <c r="D10" s="16" t="s">
        <v>17</v>
      </c>
      <c r="E10" s="15">
        <v>3</v>
      </c>
      <c r="F10" s="29">
        <v>33344</v>
      </c>
    </row>
    <row r="11" spans="1:6" x14ac:dyDescent="0.25">
      <c r="A11" s="15">
        <v>540008</v>
      </c>
      <c r="B11" s="16" t="s">
        <v>30</v>
      </c>
      <c r="C11" s="16" t="s">
        <v>31</v>
      </c>
      <c r="D11" s="16" t="s">
        <v>17</v>
      </c>
      <c r="E11" s="15">
        <v>3</v>
      </c>
      <c r="F11" s="29">
        <v>33344</v>
      </c>
    </row>
    <row r="12" spans="1:6" x14ac:dyDescent="0.25">
      <c r="A12" s="15">
        <v>540238</v>
      </c>
      <c r="B12" s="16" t="s">
        <v>32</v>
      </c>
      <c r="C12" s="16" t="s">
        <v>33</v>
      </c>
      <c r="D12" s="16" t="s">
        <v>17</v>
      </c>
      <c r="E12" s="15">
        <v>3</v>
      </c>
      <c r="F12" s="29">
        <v>33344</v>
      </c>
    </row>
    <row r="13" spans="1:6" x14ac:dyDescent="0.25">
      <c r="A13" s="15">
        <v>540229</v>
      </c>
      <c r="B13" s="16" t="s">
        <v>34</v>
      </c>
      <c r="C13" s="16" t="s">
        <v>35</v>
      </c>
      <c r="D13" s="16" t="s">
        <v>17</v>
      </c>
      <c r="E13" s="15">
        <v>3</v>
      </c>
      <c r="F13" s="29">
        <v>33344</v>
      </c>
    </row>
    <row r="14" spans="1:6" x14ac:dyDescent="0.25">
      <c r="A14" s="9">
        <v>540009</v>
      </c>
      <c r="B14" s="10" t="s">
        <v>36</v>
      </c>
      <c r="C14" s="10" t="s">
        <v>37</v>
      </c>
      <c r="D14" s="10" t="s">
        <v>14</v>
      </c>
      <c r="E14" s="9">
        <v>7</v>
      </c>
      <c r="F14" s="28">
        <v>40287</v>
      </c>
    </row>
    <row r="15" spans="1:6" x14ac:dyDescent="0.25">
      <c r="A15" s="15">
        <v>540010</v>
      </c>
      <c r="B15" s="16" t="s">
        <v>38</v>
      </c>
      <c r="C15" s="16" t="s">
        <v>39</v>
      </c>
      <c r="D15" s="16" t="s">
        <v>17</v>
      </c>
      <c r="E15" s="15">
        <v>7</v>
      </c>
      <c r="F15" s="29">
        <v>40287</v>
      </c>
    </row>
    <row r="16" spans="1:6" x14ac:dyDescent="0.25">
      <c r="A16" s="15">
        <v>540235</v>
      </c>
      <c r="B16" s="16" t="s">
        <v>40</v>
      </c>
      <c r="C16" s="16" t="s">
        <v>41</v>
      </c>
      <c r="D16" s="16" t="s">
        <v>17</v>
      </c>
      <c r="E16" s="15">
        <v>7</v>
      </c>
      <c r="F16" s="29">
        <v>40287</v>
      </c>
    </row>
    <row r="17" spans="1:6" x14ac:dyDescent="0.25">
      <c r="A17" s="15">
        <v>540237</v>
      </c>
      <c r="B17" s="16" t="s">
        <v>42</v>
      </c>
      <c r="C17" s="16" t="s">
        <v>43</v>
      </c>
      <c r="D17" s="16" t="s">
        <v>17</v>
      </c>
      <c r="E17" s="15">
        <v>7</v>
      </c>
      <c r="F17" s="29">
        <v>40287</v>
      </c>
    </row>
    <row r="18" spans="1:6" x14ac:dyDescent="0.25">
      <c r="A18" s="15">
        <v>540236</v>
      </c>
      <c r="B18" s="16" t="s">
        <v>44</v>
      </c>
      <c r="C18" s="16" t="s">
        <v>45</v>
      </c>
      <c r="D18" s="16" t="s">
        <v>17</v>
      </c>
      <c r="E18" s="15">
        <v>7</v>
      </c>
      <c r="F18" s="29">
        <v>40287</v>
      </c>
    </row>
    <row r="19" spans="1:6" x14ac:dyDescent="0.25">
      <c r="A19" s="9">
        <v>540011</v>
      </c>
      <c r="B19" s="10" t="s">
        <v>46</v>
      </c>
      <c r="C19" s="10" t="s">
        <v>47</v>
      </c>
      <c r="D19" s="10" t="s">
        <v>14</v>
      </c>
      <c r="E19" s="9">
        <v>11</v>
      </c>
      <c r="F19" s="28">
        <v>30665</v>
      </c>
    </row>
    <row r="20" spans="1:6" x14ac:dyDescent="0.25">
      <c r="A20" s="15">
        <v>540093</v>
      </c>
      <c r="B20" s="16" t="s">
        <v>48</v>
      </c>
      <c r="C20" s="16" t="s">
        <v>49</v>
      </c>
      <c r="D20" s="16" t="s">
        <v>17</v>
      </c>
      <c r="E20" s="15">
        <v>11</v>
      </c>
      <c r="F20" s="29">
        <v>40287</v>
      </c>
    </row>
    <row r="21" spans="1:6" x14ac:dyDescent="0.25">
      <c r="A21" s="15">
        <v>540012</v>
      </c>
      <c r="B21" s="16" t="s">
        <v>50</v>
      </c>
      <c r="C21" s="16" t="s">
        <v>51</v>
      </c>
      <c r="D21" s="16" t="s">
        <v>17</v>
      </c>
      <c r="E21" s="15">
        <v>11</v>
      </c>
      <c r="F21" s="29">
        <v>29126</v>
      </c>
    </row>
    <row r="22" spans="1:6" x14ac:dyDescent="0.25">
      <c r="A22" s="15">
        <v>540013</v>
      </c>
      <c r="B22" s="16" t="s">
        <v>52</v>
      </c>
      <c r="C22" s="16" t="s">
        <v>53</v>
      </c>
      <c r="D22" s="16" t="s">
        <v>17</v>
      </c>
      <c r="E22" s="15">
        <v>11</v>
      </c>
      <c r="F22" s="29">
        <v>30224</v>
      </c>
    </row>
    <row r="23" spans="1:6" x14ac:dyDescent="0.25">
      <c r="A23" s="15">
        <v>540015</v>
      </c>
      <c r="B23" s="16" t="s">
        <v>54</v>
      </c>
      <c r="C23" s="16" t="s">
        <v>55</v>
      </c>
      <c r="D23" s="16" t="s">
        <v>17</v>
      </c>
      <c r="E23" s="15">
        <v>11</v>
      </c>
      <c r="F23" s="29">
        <v>30272</v>
      </c>
    </row>
    <row r="24" spans="1:6" x14ac:dyDescent="0.25">
      <c r="A24" s="15">
        <v>540014</v>
      </c>
      <c r="B24" s="16" t="s">
        <v>56</v>
      </c>
      <c r="C24" s="16" t="s">
        <v>57</v>
      </c>
      <c r="D24" s="16" t="s">
        <v>17</v>
      </c>
      <c r="E24" s="15">
        <v>11</v>
      </c>
      <c r="F24" s="29">
        <v>29126</v>
      </c>
    </row>
    <row r="25" spans="1:6" x14ac:dyDescent="0.25">
      <c r="A25" s="9">
        <v>540016</v>
      </c>
      <c r="B25" s="10" t="s">
        <v>58</v>
      </c>
      <c r="C25" s="10" t="s">
        <v>59</v>
      </c>
      <c r="D25" s="10" t="s">
        <v>14</v>
      </c>
      <c r="E25" s="9">
        <v>2</v>
      </c>
      <c r="F25" s="28">
        <v>32050</v>
      </c>
    </row>
    <row r="26" spans="1:6" x14ac:dyDescent="0.25">
      <c r="A26" s="15">
        <v>540017</v>
      </c>
      <c r="B26" s="16" t="s">
        <v>60</v>
      </c>
      <c r="C26" s="16" t="s">
        <v>61</v>
      </c>
      <c r="D26" s="16" t="s">
        <v>17</v>
      </c>
      <c r="E26" s="15">
        <v>2</v>
      </c>
      <c r="F26" s="29">
        <v>32297</v>
      </c>
    </row>
    <row r="27" spans="1:6" x14ac:dyDescent="0.25">
      <c r="A27" s="15">
        <v>540019</v>
      </c>
      <c r="B27" s="16" t="s">
        <v>62</v>
      </c>
      <c r="C27" s="16" t="s">
        <v>63</v>
      </c>
      <c r="D27" s="16" t="s">
        <v>17</v>
      </c>
      <c r="E27" s="15">
        <v>2</v>
      </c>
      <c r="F27" s="29">
        <v>32050</v>
      </c>
    </row>
    <row r="28" spans="1:6" x14ac:dyDescent="0.25">
      <c r="A28" s="9">
        <v>540020</v>
      </c>
      <c r="B28" s="10" t="s">
        <v>64</v>
      </c>
      <c r="C28" s="10" t="s">
        <v>65</v>
      </c>
      <c r="D28" s="10" t="s">
        <v>14</v>
      </c>
      <c r="E28" s="9">
        <v>5</v>
      </c>
      <c r="F28" s="28">
        <v>33315</v>
      </c>
    </row>
    <row r="29" spans="1:6" x14ac:dyDescent="0.25">
      <c r="A29" s="15">
        <v>540021</v>
      </c>
      <c r="B29" s="16" t="s">
        <v>66</v>
      </c>
      <c r="C29" s="16" t="s">
        <v>67</v>
      </c>
      <c r="D29" s="16" t="s">
        <v>17</v>
      </c>
      <c r="E29" s="15">
        <v>5</v>
      </c>
      <c r="F29" s="29">
        <v>33315</v>
      </c>
    </row>
    <row r="30" spans="1:6" x14ac:dyDescent="0.25">
      <c r="A30" s="9">
        <v>540022</v>
      </c>
      <c r="B30" s="10" t="s">
        <v>68</v>
      </c>
      <c r="C30" s="10" t="s">
        <v>69</v>
      </c>
      <c r="D30" s="10" t="s">
        <v>14</v>
      </c>
      <c r="E30" s="9">
        <v>3</v>
      </c>
      <c r="F30" s="28">
        <v>33315</v>
      </c>
    </row>
    <row r="31" spans="1:6" x14ac:dyDescent="0.25">
      <c r="A31" s="15">
        <v>540023</v>
      </c>
      <c r="B31" s="16" t="s">
        <v>70</v>
      </c>
      <c r="C31" s="16" t="s">
        <v>71</v>
      </c>
      <c r="D31" s="16" t="s">
        <v>17</v>
      </c>
      <c r="E31" s="15">
        <v>3</v>
      </c>
      <c r="F31" s="29">
        <v>33315</v>
      </c>
    </row>
    <row r="32" spans="1:6" x14ac:dyDescent="0.25">
      <c r="A32" s="9">
        <v>540024</v>
      </c>
      <c r="B32" s="10" t="s">
        <v>72</v>
      </c>
      <c r="C32" s="10" t="s">
        <v>73</v>
      </c>
      <c r="D32" s="10" t="s">
        <v>14</v>
      </c>
      <c r="E32" s="9">
        <v>6</v>
      </c>
      <c r="F32" s="28">
        <v>33315</v>
      </c>
    </row>
    <row r="33" spans="1:6" x14ac:dyDescent="0.25">
      <c r="A33" s="15">
        <v>540025</v>
      </c>
      <c r="B33" s="16" t="s">
        <v>74</v>
      </c>
      <c r="C33" s="16" t="s">
        <v>75</v>
      </c>
      <c r="D33" s="16" t="s">
        <v>17</v>
      </c>
      <c r="E33" s="15">
        <v>6</v>
      </c>
      <c r="F33" s="29">
        <v>33315</v>
      </c>
    </row>
    <row r="34" spans="1:6" x14ac:dyDescent="0.25">
      <c r="A34" s="9">
        <v>540026</v>
      </c>
      <c r="B34" s="10" t="s">
        <v>76</v>
      </c>
      <c r="C34" s="10" t="s">
        <v>77</v>
      </c>
      <c r="D34" s="10" t="s">
        <v>14</v>
      </c>
      <c r="E34" s="9">
        <v>4</v>
      </c>
      <c r="F34" s="28">
        <v>32206</v>
      </c>
    </row>
    <row r="35" spans="1:6" x14ac:dyDescent="0.25">
      <c r="A35" s="15">
        <v>540027</v>
      </c>
      <c r="B35" s="16" t="s">
        <v>78</v>
      </c>
      <c r="C35" s="16" t="s">
        <v>79</v>
      </c>
      <c r="D35" s="16" t="s">
        <v>17</v>
      </c>
      <c r="E35" s="15">
        <v>4</v>
      </c>
      <c r="F35" s="29">
        <v>29889</v>
      </c>
    </row>
    <row r="36" spans="1:6" x14ac:dyDescent="0.25">
      <c r="A36" s="15">
        <v>540293</v>
      </c>
      <c r="B36" s="16" t="s">
        <v>80</v>
      </c>
      <c r="C36" s="16" t="s">
        <v>81</v>
      </c>
      <c r="D36" s="16" t="s">
        <v>17</v>
      </c>
      <c r="E36" s="15">
        <v>4</v>
      </c>
      <c r="F36" s="29">
        <v>32206</v>
      </c>
    </row>
    <row r="37" spans="1:6" x14ac:dyDescent="0.25">
      <c r="A37" s="15">
        <v>540294</v>
      </c>
      <c r="B37" s="16" t="s">
        <v>82</v>
      </c>
      <c r="C37" s="16" t="s">
        <v>83</v>
      </c>
      <c r="D37" s="16" t="s">
        <v>17</v>
      </c>
      <c r="E37" s="15">
        <v>4</v>
      </c>
      <c r="F37" s="29">
        <v>33499</v>
      </c>
    </row>
    <row r="38" spans="1:6" x14ac:dyDescent="0.25">
      <c r="A38" s="15">
        <v>540028</v>
      </c>
      <c r="B38" s="16" t="s">
        <v>84</v>
      </c>
      <c r="C38" s="16" t="s">
        <v>85</v>
      </c>
      <c r="D38" s="16" t="s">
        <v>17</v>
      </c>
      <c r="E38" s="15">
        <v>4</v>
      </c>
      <c r="F38" s="29">
        <v>33240</v>
      </c>
    </row>
    <row r="39" spans="1:6" x14ac:dyDescent="0.25">
      <c r="A39" s="15">
        <v>540280</v>
      </c>
      <c r="B39" s="16" t="s">
        <v>86</v>
      </c>
      <c r="C39" s="16" t="s">
        <v>87</v>
      </c>
      <c r="D39" s="16" t="s">
        <v>17</v>
      </c>
      <c r="E39" s="15">
        <v>4</v>
      </c>
      <c r="F39" s="29">
        <v>29077</v>
      </c>
    </row>
    <row r="40" spans="1:6" x14ac:dyDescent="0.25">
      <c r="A40" s="15">
        <v>540031</v>
      </c>
      <c r="B40" s="16" t="s">
        <v>88</v>
      </c>
      <c r="C40" s="16" t="s">
        <v>89</v>
      </c>
      <c r="D40" s="16" t="s">
        <v>17</v>
      </c>
      <c r="E40" s="15">
        <v>4</v>
      </c>
      <c r="F40" s="29">
        <v>29238</v>
      </c>
    </row>
    <row r="41" spans="1:6" x14ac:dyDescent="0.25">
      <c r="A41" s="15">
        <v>540032</v>
      </c>
      <c r="B41" s="16" t="s">
        <v>90</v>
      </c>
      <c r="C41" s="16" t="s">
        <v>91</v>
      </c>
      <c r="D41" s="16" t="s">
        <v>17</v>
      </c>
      <c r="E41" s="15">
        <v>4</v>
      </c>
      <c r="F41" s="29">
        <v>29077</v>
      </c>
    </row>
    <row r="42" spans="1:6" x14ac:dyDescent="0.25">
      <c r="A42" s="15">
        <v>540033</v>
      </c>
      <c r="B42" s="16" t="s">
        <v>92</v>
      </c>
      <c r="C42" s="16" t="s">
        <v>93</v>
      </c>
      <c r="D42" s="16" t="s">
        <v>17</v>
      </c>
      <c r="E42" s="15">
        <v>4</v>
      </c>
      <c r="F42" s="29">
        <v>30056</v>
      </c>
    </row>
    <row r="43" spans="1:6" x14ac:dyDescent="0.25">
      <c r="A43" s="9">
        <v>540035</v>
      </c>
      <c r="B43" s="10" t="s">
        <v>94</v>
      </c>
      <c r="C43" s="10" t="s">
        <v>95</v>
      </c>
      <c r="D43" s="10" t="s">
        <v>14</v>
      </c>
      <c r="E43" s="9">
        <v>7</v>
      </c>
      <c r="F43" s="28">
        <v>33344</v>
      </c>
    </row>
    <row r="44" spans="1:6" x14ac:dyDescent="0.25">
      <c r="A44" s="15">
        <v>540036</v>
      </c>
      <c r="B44" s="16" t="s">
        <v>96</v>
      </c>
      <c r="C44" s="16" t="s">
        <v>97</v>
      </c>
      <c r="D44" s="16" t="s">
        <v>17</v>
      </c>
      <c r="E44" s="15">
        <v>7</v>
      </c>
      <c r="F44" s="29">
        <v>33344</v>
      </c>
    </row>
    <row r="45" spans="1:6" x14ac:dyDescent="0.25">
      <c r="A45" s="15">
        <v>540037</v>
      </c>
      <c r="B45" s="16" t="s">
        <v>98</v>
      </c>
      <c r="C45" s="16" t="s">
        <v>99</v>
      </c>
      <c r="D45" s="16" t="s">
        <v>17</v>
      </c>
      <c r="E45" s="15">
        <v>7</v>
      </c>
      <c r="F45" s="29">
        <v>33344</v>
      </c>
    </row>
    <row r="46" spans="1:6" x14ac:dyDescent="0.25">
      <c r="A46" s="9">
        <v>540038</v>
      </c>
      <c r="B46" s="10" t="s">
        <v>100</v>
      </c>
      <c r="C46" s="10" t="s">
        <v>101</v>
      </c>
      <c r="D46" s="10" t="s">
        <v>14</v>
      </c>
      <c r="E46" s="9">
        <v>8</v>
      </c>
      <c r="F46" s="28">
        <v>31990</v>
      </c>
    </row>
    <row r="47" spans="1:6" x14ac:dyDescent="0.25">
      <c r="A47" s="15" t="s">
        <v>102</v>
      </c>
      <c r="B47" s="16" t="s">
        <v>103</v>
      </c>
      <c r="C47" s="16" t="s">
        <v>104</v>
      </c>
      <c r="D47" s="16" t="s">
        <v>17</v>
      </c>
      <c r="E47" s="15">
        <v>8</v>
      </c>
      <c r="F47" s="29">
        <v>29077</v>
      </c>
    </row>
    <row r="48" spans="1:6" x14ac:dyDescent="0.25">
      <c r="A48" s="15">
        <v>540039</v>
      </c>
      <c r="B48" s="16" t="s">
        <v>105</v>
      </c>
      <c r="C48" s="16" t="s">
        <v>106</v>
      </c>
      <c r="D48" s="16" t="s">
        <v>17</v>
      </c>
      <c r="E48" s="15">
        <v>8</v>
      </c>
      <c r="F48" s="29">
        <v>32996</v>
      </c>
    </row>
    <row r="49" spans="1:6" x14ac:dyDescent="0.25">
      <c r="A49" s="9">
        <v>540040</v>
      </c>
      <c r="B49" s="10" t="s">
        <v>107</v>
      </c>
      <c r="C49" s="10" t="s">
        <v>108</v>
      </c>
      <c r="D49" s="10" t="s">
        <v>14</v>
      </c>
      <c r="E49" s="9">
        <v>4</v>
      </c>
      <c r="F49" s="28">
        <v>32157</v>
      </c>
    </row>
    <row r="50" spans="1:6" x14ac:dyDescent="0.25">
      <c r="A50" s="15">
        <v>540243</v>
      </c>
      <c r="B50" s="16" t="s">
        <v>109</v>
      </c>
      <c r="C50" s="16" t="s">
        <v>110</v>
      </c>
      <c r="D50" s="16" t="s">
        <v>17</v>
      </c>
      <c r="E50" s="15">
        <v>4</v>
      </c>
      <c r="F50" s="29">
        <v>30949</v>
      </c>
    </row>
    <row r="51" spans="1:6" x14ac:dyDescent="0.25">
      <c r="A51" s="15">
        <v>540281</v>
      </c>
      <c r="B51" s="16" t="s">
        <v>111</v>
      </c>
      <c r="C51" s="16" t="s">
        <v>112</v>
      </c>
      <c r="D51" s="16" t="s">
        <v>17</v>
      </c>
      <c r="E51" s="15">
        <v>4</v>
      </c>
      <c r="F51" s="29">
        <v>41198</v>
      </c>
    </row>
    <row r="52" spans="1:6" x14ac:dyDescent="0.25">
      <c r="A52" s="15">
        <v>540244</v>
      </c>
      <c r="B52" s="16" t="s">
        <v>113</v>
      </c>
      <c r="C52" s="16" t="s">
        <v>114</v>
      </c>
      <c r="D52" s="16" t="s">
        <v>17</v>
      </c>
      <c r="E52" s="15">
        <v>4</v>
      </c>
      <c r="F52" s="29">
        <v>29644</v>
      </c>
    </row>
    <row r="53" spans="1:6" x14ac:dyDescent="0.25">
      <c r="A53" s="15">
        <v>540228</v>
      </c>
      <c r="B53" s="16" t="s">
        <v>115</v>
      </c>
      <c r="C53" s="16" t="s">
        <v>116</v>
      </c>
      <c r="D53" s="16" t="s">
        <v>17</v>
      </c>
      <c r="E53" s="15">
        <v>4</v>
      </c>
      <c r="F53" s="29">
        <v>32100</v>
      </c>
    </row>
    <row r="54" spans="1:6" x14ac:dyDescent="0.25">
      <c r="A54" s="15">
        <v>540043</v>
      </c>
      <c r="B54" s="16" t="s">
        <v>117</v>
      </c>
      <c r="C54" s="16" t="s">
        <v>118</v>
      </c>
      <c r="D54" s="16" t="s">
        <v>17</v>
      </c>
      <c r="E54" s="15">
        <v>4</v>
      </c>
      <c r="F54" s="29">
        <v>33010</v>
      </c>
    </row>
    <row r="55" spans="1:6" x14ac:dyDescent="0.25">
      <c r="A55" s="15">
        <v>540044</v>
      </c>
      <c r="B55" s="16" t="s">
        <v>119</v>
      </c>
      <c r="C55" s="16" t="s">
        <v>120</v>
      </c>
      <c r="D55" s="16" t="s">
        <v>17</v>
      </c>
      <c r="E55" s="15">
        <v>4</v>
      </c>
      <c r="F55" s="29">
        <v>30918</v>
      </c>
    </row>
    <row r="56" spans="1:6" x14ac:dyDescent="0.25">
      <c r="A56" s="15">
        <v>540045</v>
      </c>
      <c r="B56" s="16" t="s">
        <v>121</v>
      </c>
      <c r="C56" s="16" t="s">
        <v>122</v>
      </c>
      <c r="D56" s="16" t="s">
        <v>17</v>
      </c>
      <c r="E56" s="15">
        <v>4</v>
      </c>
      <c r="F56" s="29">
        <v>28703</v>
      </c>
    </row>
    <row r="57" spans="1:6" x14ac:dyDescent="0.25">
      <c r="A57" s="9">
        <v>540226</v>
      </c>
      <c r="B57" s="10" t="s">
        <v>123</v>
      </c>
      <c r="C57" s="10" t="s">
        <v>124</v>
      </c>
      <c r="D57" s="10" t="s">
        <v>14</v>
      </c>
      <c r="E57" s="9">
        <v>8</v>
      </c>
      <c r="F57" s="28">
        <v>31990</v>
      </c>
    </row>
    <row r="58" spans="1:6" x14ac:dyDescent="0.25">
      <c r="A58" s="15">
        <v>540046</v>
      </c>
      <c r="B58" s="16" t="s">
        <v>125</v>
      </c>
      <c r="C58" s="16" t="s">
        <v>126</v>
      </c>
      <c r="D58" s="16" t="s">
        <v>17</v>
      </c>
      <c r="E58" s="15">
        <v>8</v>
      </c>
      <c r="F58" s="29">
        <v>32234</v>
      </c>
    </row>
    <row r="59" spans="1:6" x14ac:dyDescent="0.25">
      <c r="A59" s="15">
        <v>540276</v>
      </c>
      <c r="B59" s="16" t="s">
        <v>127</v>
      </c>
      <c r="C59" s="16" t="s">
        <v>128</v>
      </c>
      <c r="D59" s="16" t="s">
        <v>17</v>
      </c>
      <c r="E59" s="15">
        <v>8</v>
      </c>
      <c r="F59" s="29">
        <v>32309</v>
      </c>
    </row>
    <row r="60" spans="1:6" x14ac:dyDescent="0.25">
      <c r="A60" s="9">
        <v>540047</v>
      </c>
      <c r="B60" s="10" t="s">
        <v>129</v>
      </c>
      <c r="C60" s="10" t="s">
        <v>130</v>
      </c>
      <c r="D60" s="10" t="s">
        <v>14</v>
      </c>
      <c r="E60" s="9">
        <v>11</v>
      </c>
      <c r="F60" s="28">
        <v>30848</v>
      </c>
    </row>
    <row r="61" spans="1:6" x14ac:dyDescent="0.25">
      <c r="A61" s="15">
        <v>540048</v>
      </c>
      <c r="B61" s="16" t="s">
        <v>131</v>
      </c>
      <c r="C61" s="16" t="s">
        <v>132</v>
      </c>
      <c r="D61" s="16" t="s">
        <v>17</v>
      </c>
      <c r="E61" s="15">
        <v>11</v>
      </c>
      <c r="F61" s="29">
        <v>30286</v>
      </c>
    </row>
    <row r="62" spans="1:6" x14ac:dyDescent="0.25">
      <c r="A62" s="15">
        <v>540049</v>
      </c>
      <c r="B62" s="16" t="s">
        <v>133</v>
      </c>
      <c r="C62" s="16" t="s">
        <v>134</v>
      </c>
      <c r="D62" s="16" t="s">
        <v>17</v>
      </c>
      <c r="E62" s="15">
        <v>11</v>
      </c>
      <c r="F62" s="29">
        <v>29356</v>
      </c>
    </row>
    <row r="63" spans="1:6" x14ac:dyDescent="0.25">
      <c r="A63" s="9">
        <v>540051</v>
      </c>
      <c r="B63" s="10" t="s">
        <v>135</v>
      </c>
      <c r="C63" s="10" t="s">
        <v>136</v>
      </c>
      <c r="D63" s="10" t="s">
        <v>14</v>
      </c>
      <c r="E63" s="9">
        <v>8</v>
      </c>
      <c r="F63" s="28">
        <v>31217</v>
      </c>
    </row>
    <row r="64" spans="1:6" x14ac:dyDescent="0.25">
      <c r="A64" s="15">
        <v>540052</v>
      </c>
      <c r="B64" s="16" t="s">
        <v>137</v>
      </c>
      <c r="C64" s="16" t="s">
        <v>138</v>
      </c>
      <c r="D64" s="16" t="s">
        <v>17</v>
      </c>
      <c r="E64" s="15">
        <v>8</v>
      </c>
      <c r="F64" s="29">
        <v>33222</v>
      </c>
    </row>
    <row r="65" spans="1:6" x14ac:dyDescent="0.25">
      <c r="A65" s="15">
        <v>540245</v>
      </c>
      <c r="B65" s="16" t="s">
        <v>139</v>
      </c>
      <c r="C65" s="16" t="s">
        <v>140</v>
      </c>
      <c r="D65" s="16" t="s">
        <v>17</v>
      </c>
      <c r="E65" s="15">
        <v>8</v>
      </c>
      <c r="F65" s="29">
        <v>31990</v>
      </c>
    </row>
    <row r="66" spans="1:6" x14ac:dyDescent="0.25">
      <c r="A66" s="9">
        <v>540053</v>
      </c>
      <c r="B66" s="10" t="s">
        <v>141</v>
      </c>
      <c r="C66" s="10" t="s">
        <v>142</v>
      </c>
      <c r="D66" s="10" t="s">
        <v>14</v>
      </c>
      <c r="E66" s="9">
        <v>6</v>
      </c>
      <c r="F66" s="28">
        <v>32328</v>
      </c>
    </row>
    <row r="67" spans="1:6" x14ac:dyDescent="0.25">
      <c r="A67" s="15">
        <v>540054</v>
      </c>
      <c r="B67" s="16" t="s">
        <v>143</v>
      </c>
      <c r="C67" s="16" t="s">
        <v>144</v>
      </c>
      <c r="D67" s="16" t="s">
        <v>17</v>
      </c>
      <c r="E67" s="15">
        <v>6</v>
      </c>
      <c r="F67" s="29">
        <v>29467</v>
      </c>
    </row>
    <row r="68" spans="1:6" x14ac:dyDescent="0.25">
      <c r="A68" s="15">
        <v>540055</v>
      </c>
      <c r="B68" s="16" t="s">
        <v>145</v>
      </c>
      <c r="C68" s="16" t="s">
        <v>146</v>
      </c>
      <c r="D68" s="16" t="s">
        <v>17</v>
      </c>
      <c r="E68" s="15">
        <v>6</v>
      </c>
      <c r="F68" s="29">
        <v>32206</v>
      </c>
    </row>
    <row r="69" spans="1:6" x14ac:dyDescent="0.25">
      <c r="A69" s="15">
        <v>540056</v>
      </c>
      <c r="B69" s="16" t="s">
        <v>147</v>
      </c>
      <c r="C69" s="16" t="s">
        <v>148</v>
      </c>
      <c r="D69" s="16" t="s">
        <v>17</v>
      </c>
      <c r="E69" s="15">
        <v>6</v>
      </c>
      <c r="F69" s="29">
        <v>28536</v>
      </c>
    </row>
    <row r="70" spans="1:6" x14ac:dyDescent="0.25">
      <c r="A70" s="15">
        <v>540057</v>
      </c>
      <c r="B70" s="16" t="s">
        <v>149</v>
      </c>
      <c r="C70" s="16" t="s">
        <v>150</v>
      </c>
      <c r="D70" s="16" t="s">
        <v>17</v>
      </c>
      <c r="E70" s="15">
        <v>6</v>
      </c>
      <c r="F70" s="29">
        <v>32206</v>
      </c>
    </row>
    <row r="71" spans="1:6" x14ac:dyDescent="0.25">
      <c r="A71" s="15">
        <v>540058</v>
      </c>
      <c r="B71" s="16" t="s">
        <v>151</v>
      </c>
      <c r="C71" s="16" t="s">
        <v>152</v>
      </c>
      <c r="D71" s="16" t="s">
        <v>17</v>
      </c>
      <c r="E71" s="15">
        <v>6</v>
      </c>
      <c r="F71" s="29">
        <v>32206</v>
      </c>
    </row>
    <row r="72" spans="1:6" x14ac:dyDescent="0.25">
      <c r="A72" s="15">
        <v>540059</v>
      </c>
      <c r="B72" s="16" t="s">
        <v>153</v>
      </c>
      <c r="C72" s="16" t="s">
        <v>154</v>
      </c>
      <c r="D72" s="16" t="s">
        <v>17</v>
      </c>
      <c r="E72" s="15">
        <v>6</v>
      </c>
      <c r="F72" s="29">
        <v>29481</v>
      </c>
    </row>
    <row r="73" spans="1:6" x14ac:dyDescent="0.25">
      <c r="A73" s="15">
        <v>540242</v>
      </c>
      <c r="B73" s="16" t="s">
        <v>155</v>
      </c>
      <c r="C73" s="16" t="s">
        <v>156</v>
      </c>
      <c r="D73" s="16" t="s">
        <v>17</v>
      </c>
      <c r="E73" s="15">
        <v>6</v>
      </c>
      <c r="F73" s="29">
        <v>31385</v>
      </c>
    </row>
    <row r="74" spans="1:6" x14ac:dyDescent="0.25">
      <c r="A74" s="15">
        <v>540060</v>
      </c>
      <c r="B74" s="16" t="s">
        <v>157</v>
      </c>
      <c r="C74" s="16" t="s">
        <v>158</v>
      </c>
      <c r="D74" s="16" t="s">
        <v>17</v>
      </c>
      <c r="E74" s="15">
        <v>6</v>
      </c>
      <c r="F74" s="29">
        <v>32218</v>
      </c>
    </row>
    <row r="75" spans="1:6" x14ac:dyDescent="0.25">
      <c r="A75" s="15">
        <v>540061</v>
      </c>
      <c r="B75" s="16" t="s">
        <v>159</v>
      </c>
      <c r="C75" s="16" t="s">
        <v>160</v>
      </c>
      <c r="D75" s="16" t="s">
        <v>17</v>
      </c>
      <c r="E75" s="15">
        <v>6</v>
      </c>
      <c r="F75" s="29">
        <v>29103</v>
      </c>
    </row>
    <row r="76" spans="1:6" x14ac:dyDescent="0.25">
      <c r="A76" s="15">
        <v>540062</v>
      </c>
      <c r="B76" s="16" t="s">
        <v>161</v>
      </c>
      <c r="C76" s="16" t="s">
        <v>162</v>
      </c>
      <c r="D76" s="16" t="s">
        <v>17</v>
      </c>
      <c r="E76" s="15">
        <v>6</v>
      </c>
      <c r="F76" s="29">
        <v>32234</v>
      </c>
    </row>
    <row r="77" spans="1:6" x14ac:dyDescent="0.25">
      <c r="A77" s="9">
        <v>540063</v>
      </c>
      <c r="B77" s="10" t="s">
        <v>163</v>
      </c>
      <c r="C77" s="10" t="s">
        <v>164</v>
      </c>
      <c r="D77" s="10" t="s">
        <v>14</v>
      </c>
      <c r="E77" s="9">
        <v>5</v>
      </c>
      <c r="F77" s="28">
        <v>31168</v>
      </c>
    </row>
    <row r="78" spans="1:6" x14ac:dyDescent="0.25">
      <c r="A78" s="15">
        <v>540241</v>
      </c>
      <c r="B78" s="16" t="s">
        <v>165</v>
      </c>
      <c r="C78" s="16" t="s">
        <v>166</v>
      </c>
      <c r="D78" s="16" t="s">
        <v>17</v>
      </c>
      <c r="E78" s="15">
        <v>5</v>
      </c>
      <c r="F78" s="29">
        <v>33315</v>
      </c>
    </row>
    <row r="79" spans="1:6" x14ac:dyDescent="0.25">
      <c r="A79" s="15">
        <v>540064</v>
      </c>
      <c r="B79" s="16" t="s">
        <v>167</v>
      </c>
      <c r="C79" s="16" t="s">
        <v>168</v>
      </c>
      <c r="D79" s="16" t="s">
        <v>17</v>
      </c>
      <c r="E79" s="15">
        <v>5</v>
      </c>
      <c r="F79" s="29">
        <v>28369</v>
      </c>
    </row>
    <row r="80" spans="1:6" x14ac:dyDescent="0.25">
      <c r="A80" s="9">
        <v>540065</v>
      </c>
      <c r="B80" s="10" t="s">
        <v>169</v>
      </c>
      <c r="C80" s="10" t="s">
        <v>170</v>
      </c>
      <c r="D80" s="10" t="s">
        <v>14</v>
      </c>
      <c r="E80" s="9">
        <v>9</v>
      </c>
      <c r="F80" s="28">
        <v>29509</v>
      </c>
    </row>
    <row r="81" spans="1:6" x14ac:dyDescent="0.25">
      <c r="A81" s="15">
        <v>540030</v>
      </c>
      <c r="B81" s="16" t="s">
        <v>171</v>
      </c>
      <c r="C81" s="16" t="s">
        <v>172</v>
      </c>
      <c r="D81" s="16" t="s">
        <v>17</v>
      </c>
      <c r="E81" s="15">
        <v>9</v>
      </c>
      <c r="F81" s="29">
        <v>40165</v>
      </c>
    </row>
    <row r="82" spans="1:6" x14ac:dyDescent="0.25">
      <c r="A82" s="15">
        <v>540066</v>
      </c>
      <c r="B82" s="16" t="s">
        <v>173</v>
      </c>
      <c r="C82" s="16" t="s">
        <v>174</v>
      </c>
      <c r="D82" s="16" t="s">
        <v>17</v>
      </c>
      <c r="E82" s="15">
        <v>9</v>
      </c>
      <c r="F82" s="29">
        <v>29193</v>
      </c>
    </row>
    <row r="83" spans="1:6" x14ac:dyDescent="0.25">
      <c r="A83" s="15">
        <v>540067</v>
      </c>
      <c r="B83" s="16" t="s">
        <v>175</v>
      </c>
      <c r="C83" s="16" t="s">
        <v>176</v>
      </c>
      <c r="D83" s="16" t="s">
        <v>17</v>
      </c>
      <c r="E83" s="15">
        <v>9</v>
      </c>
      <c r="F83" s="29">
        <v>30918</v>
      </c>
    </row>
    <row r="84" spans="1:6" x14ac:dyDescent="0.25">
      <c r="A84" s="15">
        <v>540068</v>
      </c>
      <c r="B84" s="16" t="s">
        <v>177</v>
      </c>
      <c r="C84" s="16" t="s">
        <v>178</v>
      </c>
      <c r="D84" s="16" t="s">
        <v>17</v>
      </c>
      <c r="E84" s="15">
        <v>9</v>
      </c>
      <c r="F84" s="29">
        <v>29021</v>
      </c>
    </row>
    <row r="85" spans="1:6" x14ac:dyDescent="0.25">
      <c r="A85" s="15">
        <v>540069</v>
      </c>
      <c r="B85" s="16" t="s">
        <v>179</v>
      </c>
      <c r="C85" s="16" t="s">
        <v>180</v>
      </c>
      <c r="D85" s="16" t="s">
        <v>17</v>
      </c>
      <c r="E85" s="15">
        <v>9</v>
      </c>
      <c r="F85" s="29">
        <v>29298</v>
      </c>
    </row>
    <row r="86" spans="1:6" x14ac:dyDescent="0.25">
      <c r="A86" s="9">
        <v>540070</v>
      </c>
      <c r="B86" s="10" t="s">
        <v>181</v>
      </c>
      <c r="C86" s="10" t="s">
        <v>182</v>
      </c>
      <c r="D86" s="10" t="s">
        <v>14</v>
      </c>
      <c r="E86" s="9">
        <v>3</v>
      </c>
      <c r="F86" s="28">
        <v>31124</v>
      </c>
    </row>
    <row r="87" spans="1:6" x14ac:dyDescent="0.25">
      <c r="A87" s="15">
        <v>540071</v>
      </c>
      <c r="B87" s="16" t="s">
        <v>183</v>
      </c>
      <c r="C87" s="16" t="s">
        <v>184</v>
      </c>
      <c r="D87" s="16" t="s">
        <v>17</v>
      </c>
      <c r="E87" s="15">
        <v>3</v>
      </c>
      <c r="F87" s="29">
        <v>30056</v>
      </c>
    </row>
    <row r="88" spans="1:6" x14ac:dyDescent="0.25">
      <c r="A88" s="15">
        <v>540072</v>
      </c>
      <c r="B88" s="16" t="s">
        <v>185</v>
      </c>
      <c r="C88" s="16" t="s">
        <v>186</v>
      </c>
      <c r="D88" s="16" t="s">
        <v>17</v>
      </c>
      <c r="E88" s="15">
        <v>3</v>
      </c>
      <c r="F88" s="29">
        <v>30103</v>
      </c>
    </row>
    <row r="89" spans="1:6" x14ac:dyDescent="0.25">
      <c r="A89" s="15">
        <v>540073</v>
      </c>
      <c r="B89" s="16" t="s">
        <v>187</v>
      </c>
      <c r="C89" s="16" t="s">
        <v>188</v>
      </c>
      <c r="D89" s="16" t="s">
        <v>17</v>
      </c>
      <c r="E89" s="15">
        <v>3</v>
      </c>
      <c r="F89" s="29">
        <v>30482</v>
      </c>
    </row>
    <row r="90" spans="1:6" x14ac:dyDescent="0.25">
      <c r="A90" s="15">
        <v>540074</v>
      </c>
      <c r="B90" s="16" t="s">
        <v>189</v>
      </c>
      <c r="C90" s="16" t="s">
        <v>190</v>
      </c>
      <c r="D90" s="16" t="s">
        <v>17</v>
      </c>
      <c r="E90" s="15">
        <v>3</v>
      </c>
      <c r="F90" s="29">
        <v>30103</v>
      </c>
    </row>
    <row r="91" spans="1:6" x14ac:dyDescent="0.25">
      <c r="A91" s="15">
        <v>540075</v>
      </c>
      <c r="B91" s="16" t="s">
        <v>191</v>
      </c>
      <c r="C91" s="16" t="s">
        <v>192</v>
      </c>
      <c r="D91" s="16" t="s">
        <v>17</v>
      </c>
      <c r="E91" s="15">
        <v>3</v>
      </c>
      <c r="F91" s="29">
        <v>30879</v>
      </c>
    </row>
    <row r="92" spans="1:6" x14ac:dyDescent="0.25">
      <c r="A92" s="15">
        <v>540076</v>
      </c>
      <c r="B92" s="16" t="s">
        <v>193</v>
      </c>
      <c r="C92" s="16" t="s">
        <v>194</v>
      </c>
      <c r="D92" s="16" t="s">
        <v>17</v>
      </c>
      <c r="E92" s="15">
        <v>3</v>
      </c>
      <c r="F92" s="29">
        <v>30103</v>
      </c>
    </row>
    <row r="93" spans="1:6" x14ac:dyDescent="0.25">
      <c r="A93" s="15">
        <v>540077</v>
      </c>
      <c r="B93" s="16" t="s">
        <v>195</v>
      </c>
      <c r="C93" s="16" t="s">
        <v>196</v>
      </c>
      <c r="D93" s="16" t="s">
        <v>17</v>
      </c>
      <c r="E93" s="15">
        <v>3</v>
      </c>
      <c r="F93" s="29">
        <v>30103</v>
      </c>
    </row>
    <row r="94" spans="1:6" x14ac:dyDescent="0.25">
      <c r="A94" s="15">
        <v>540078</v>
      </c>
      <c r="B94" s="16" t="s">
        <v>197</v>
      </c>
      <c r="C94" s="16" t="s">
        <v>198</v>
      </c>
      <c r="D94" s="16" t="s">
        <v>17</v>
      </c>
      <c r="E94" s="15">
        <v>3</v>
      </c>
      <c r="F94" s="29">
        <v>30117</v>
      </c>
    </row>
    <row r="95" spans="1:6" x14ac:dyDescent="0.25">
      <c r="A95" s="15">
        <v>540279</v>
      </c>
      <c r="B95" s="16" t="s">
        <v>199</v>
      </c>
      <c r="C95" s="16" t="s">
        <v>200</v>
      </c>
      <c r="D95" s="16" t="s">
        <v>17</v>
      </c>
      <c r="E95" s="15">
        <v>3</v>
      </c>
      <c r="F95" s="29">
        <v>30868</v>
      </c>
    </row>
    <row r="96" spans="1:6" x14ac:dyDescent="0.25">
      <c r="A96" s="15">
        <v>540079</v>
      </c>
      <c r="B96" s="16" t="s">
        <v>201</v>
      </c>
      <c r="C96" s="16" t="s">
        <v>202</v>
      </c>
      <c r="D96" s="16" t="s">
        <v>17</v>
      </c>
      <c r="E96" s="15">
        <v>3</v>
      </c>
      <c r="F96" s="29">
        <v>30056</v>
      </c>
    </row>
    <row r="97" spans="1:6" x14ac:dyDescent="0.25">
      <c r="A97" s="15">
        <v>540082</v>
      </c>
      <c r="B97" s="16" t="s">
        <v>203</v>
      </c>
      <c r="C97" s="16" t="s">
        <v>204</v>
      </c>
      <c r="D97" s="16" t="s">
        <v>17</v>
      </c>
      <c r="E97" s="15">
        <v>3</v>
      </c>
      <c r="F97" s="29">
        <v>30803</v>
      </c>
    </row>
    <row r="98" spans="1:6" x14ac:dyDescent="0.25">
      <c r="A98" s="15">
        <v>540223</v>
      </c>
      <c r="B98" s="16" t="s">
        <v>205</v>
      </c>
      <c r="C98" s="16" t="s">
        <v>206</v>
      </c>
      <c r="D98" s="16" t="s">
        <v>17</v>
      </c>
      <c r="E98" s="15">
        <v>3</v>
      </c>
      <c r="F98" s="29">
        <v>30117</v>
      </c>
    </row>
    <row r="99" spans="1:6" x14ac:dyDescent="0.25">
      <c r="A99" s="15">
        <v>540083</v>
      </c>
      <c r="B99" s="16" t="s">
        <v>207</v>
      </c>
      <c r="C99" s="16" t="s">
        <v>208</v>
      </c>
      <c r="D99" s="16" t="s">
        <v>17</v>
      </c>
      <c r="E99" s="15">
        <v>3</v>
      </c>
      <c r="F99" s="29">
        <v>30117</v>
      </c>
    </row>
    <row r="100" spans="1:6" x14ac:dyDescent="0.25">
      <c r="A100" s="15">
        <v>540029</v>
      </c>
      <c r="B100" s="16" t="s">
        <v>209</v>
      </c>
      <c r="C100" s="16" t="s">
        <v>210</v>
      </c>
      <c r="D100" s="16" t="s">
        <v>17</v>
      </c>
      <c r="E100" s="15">
        <v>3</v>
      </c>
      <c r="F100" s="29">
        <v>30103</v>
      </c>
    </row>
    <row r="101" spans="1:6" x14ac:dyDescent="0.25">
      <c r="A101" s="9">
        <v>540085</v>
      </c>
      <c r="B101" s="10" t="s">
        <v>211</v>
      </c>
      <c r="C101" s="10" t="s">
        <v>212</v>
      </c>
      <c r="D101" s="10" t="s">
        <v>14</v>
      </c>
      <c r="E101" s="9">
        <v>7</v>
      </c>
      <c r="F101" s="28">
        <v>31959</v>
      </c>
    </row>
    <row r="102" spans="1:6" x14ac:dyDescent="0.25">
      <c r="A102" s="15">
        <v>540086</v>
      </c>
      <c r="B102" s="16" t="s">
        <v>213</v>
      </c>
      <c r="C102" s="16" t="s">
        <v>214</v>
      </c>
      <c r="D102" s="16" t="s">
        <v>17</v>
      </c>
      <c r="E102" s="15">
        <v>7</v>
      </c>
      <c r="F102" s="29">
        <v>30949</v>
      </c>
    </row>
    <row r="103" spans="1:6" x14ac:dyDescent="0.25">
      <c r="A103" s="15">
        <v>540087</v>
      </c>
      <c r="B103" s="16" t="s">
        <v>215</v>
      </c>
      <c r="C103" s="16" t="s">
        <v>216</v>
      </c>
      <c r="D103" s="16" t="s">
        <v>17</v>
      </c>
      <c r="E103" s="15">
        <v>7</v>
      </c>
      <c r="F103" s="29">
        <v>30056</v>
      </c>
    </row>
    <row r="104" spans="1:6" x14ac:dyDescent="0.25">
      <c r="A104" s="9">
        <v>540088</v>
      </c>
      <c r="B104" s="10" t="s">
        <v>217</v>
      </c>
      <c r="C104" s="10" t="s">
        <v>218</v>
      </c>
      <c r="D104" s="10" t="s">
        <v>14</v>
      </c>
      <c r="E104" s="9">
        <v>2</v>
      </c>
      <c r="F104" s="28">
        <v>32038</v>
      </c>
    </row>
    <row r="105" spans="1:6" x14ac:dyDescent="0.25">
      <c r="A105" s="15">
        <v>540089</v>
      </c>
      <c r="B105" s="16" t="s">
        <v>219</v>
      </c>
      <c r="C105" s="16" t="s">
        <v>220</v>
      </c>
      <c r="D105" s="16" t="s">
        <v>17</v>
      </c>
      <c r="E105" s="15">
        <v>2</v>
      </c>
      <c r="F105" s="29">
        <v>32024</v>
      </c>
    </row>
    <row r="106" spans="1:6" x14ac:dyDescent="0.25">
      <c r="A106" s="15">
        <v>540090</v>
      </c>
      <c r="B106" s="16" t="s">
        <v>221</v>
      </c>
      <c r="C106" s="16" t="s">
        <v>222</v>
      </c>
      <c r="D106" s="16" t="s">
        <v>17</v>
      </c>
      <c r="E106" s="15">
        <v>2</v>
      </c>
      <c r="F106" s="29">
        <v>32024</v>
      </c>
    </row>
    <row r="107" spans="1:6" x14ac:dyDescent="0.25">
      <c r="A107" s="9">
        <v>545536</v>
      </c>
      <c r="B107" s="10" t="s">
        <v>223</v>
      </c>
      <c r="C107" s="10" t="s">
        <v>224</v>
      </c>
      <c r="D107" s="10" t="s">
        <v>14</v>
      </c>
      <c r="E107" s="9">
        <v>2</v>
      </c>
      <c r="F107" s="28">
        <v>26396</v>
      </c>
    </row>
    <row r="108" spans="1:6" x14ac:dyDescent="0.25">
      <c r="A108" s="15">
        <v>540092</v>
      </c>
      <c r="B108" s="16" t="s">
        <v>225</v>
      </c>
      <c r="C108" s="16" t="s">
        <v>226</v>
      </c>
      <c r="D108" s="16" t="s">
        <v>17</v>
      </c>
      <c r="E108" s="15">
        <v>2</v>
      </c>
      <c r="F108" s="29">
        <v>26172</v>
      </c>
    </row>
    <row r="109" spans="1:6" x14ac:dyDescent="0.25">
      <c r="A109" s="15">
        <v>545535</v>
      </c>
      <c r="B109" s="16" t="s">
        <v>227</v>
      </c>
      <c r="C109" s="16" t="s">
        <v>228</v>
      </c>
      <c r="D109" s="16" t="s">
        <v>17</v>
      </c>
      <c r="E109" s="15">
        <v>2</v>
      </c>
      <c r="F109" s="29">
        <v>26130</v>
      </c>
    </row>
    <row r="110" spans="1:6" x14ac:dyDescent="0.25">
      <c r="A110" s="15">
        <v>545537</v>
      </c>
      <c r="B110" s="16" t="s">
        <v>229</v>
      </c>
      <c r="C110" s="16" t="s">
        <v>230</v>
      </c>
      <c r="D110" s="16" t="s">
        <v>17</v>
      </c>
      <c r="E110" s="15">
        <v>2</v>
      </c>
      <c r="F110" s="29">
        <v>26186</v>
      </c>
    </row>
    <row r="111" spans="1:6" x14ac:dyDescent="0.25">
      <c r="A111" s="15">
        <v>540095</v>
      </c>
      <c r="B111" s="16" t="s">
        <v>231</v>
      </c>
      <c r="C111" s="16" t="s">
        <v>232</v>
      </c>
      <c r="D111" s="16" t="s">
        <v>17</v>
      </c>
      <c r="E111" s="15">
        <v>2</v>
      </c>
      <c r="F111" s="29">
        <v>26158</v>
      </c>
    </row>
    <row r="112" spans="1:6" x14ac:dyDescent="0.25">
      <c r="A112" s="15">
        <v>545539</v>
      </c>
      <c r="B112" s="16" t="s">
        <v>233</v>
      </c>
      <c r="C112" s="16" t="s">
        <v>234</v>
      </c>
      <c r="D112" s="16" t="s">
        <v>17</v>
      </c>
      <c r="E112" s="15">
        <v>2</v>
      </c>
      <c r="F112" s="29">
        <v>26452</v>
      </c>
    </row>
    <row r="113" spans="1:6" x14ac:dyDescent="0.25">
      <c r="A113" s="21">
        <v>540097</v>
      </c>
      <c r="B113" s="10" t="s">
        <v>235</v>
      </c>
      <c r="C113" s="10" t="s">
        <v>236</v>
      </c>
      <c r="D113" s="10" t="s">
        <v>14</v>
      </c>
      <c r="E113" s="9">
        <v>6</v>
      </c>
      <c r="F113" s="28">
        <v>32328</v>
      </c>
    </row>
    <row r="114" spans="1:6" x14ac:dyDescent="0.25">
      <c r="A114" s="15">
        <v>540098</v>
      </c>
      <c r="B114" s="16" t="s">
        <v>237</v>
      </c>
      <c r="C114" s="16" t="s">
        <v>238</v>
      </c>
      <c r="D114" s="16" t="s">
        <v>17</v>
      </c>
      <c r="E114" s="15">
        <v>6</v>
      </c>
      <c r="F114" s="29">
        <v>32218</v>
      </c>
    </row>
    <row r="115" spans="1:6" x14ac:dyDescent="0.25">
      <c r="A115" s="15" t="s">
        <v>239</v>
      </c>
      <c r="B115" s="16" t="s">
        <v>240</v>
      </c>
      <c r="C115" s="16" t="s">
        <v>241</v>
      </c>
      <c r="D115" s="16" t="s">
        <v>17</v>
      </c>
      <c r="E115" s="15">
        <v>6</v>
      </c>
      <c r="F115" s="29">
        <v>31960</v>
      </c>
    </row>
    <row r="116" spans="1:6" x14ac:dyDescent="0.25">
      <c r="A116" s="15">
        <v>540100</v>
      </c>
      <c r="B116" s="16" t="s">
        <v>242</v>
      </c>
      <c r="C116" s="16" t="s">
        <v>243</v>
      </c>
      <c r="D116" s="16" t="s">
        <v>17</v>
      </c>
      <c r="E116" s="15">
        <v>6</v>
      </c>
      <c r="F116" s="29">
        <v>32218</v>
      </c>
    </row>
    <row r="117" spans="1:6" x14ac:dyDescent="0.25">
      <c r="A117" s="15">
        <v>540101</v>
      </c>
      <c r="B117" s="16" t="s">
        <v>244</v>
      </c>
      <c r="C117" s="16" t="s">
        <v>245</v>
      </c>
      <c r="D117" s="16" t="s">
        <v>17</v>
      </c>
      <c r="E117" s="15">
        <v>6</v>
      </c>
      <c r="F117" s="29">
        <v>32218</v>
      </c>
    </row>
    <row r="118" spans="1:6" x14ac:dyDescent="0.25">
      <c r="A118" s="15">
        <v>540102</v>
      </c>
      <c r="B118" s="16" t="s">
        <v>246</v>
      </c>
      <c r="C118" s="16" t="s">
        <v>247</v>
      </c>
      <c r="D118" s="16" t="s">
        <v>17</v>
      </c>
      <c r="E118" s="15">
        <v>6</v>
      </c>
      <c r="F118" s="29">
        <v>32206</v>
      </c>
    </row>
    <row r="119" spans="1:6" x14ac:dyDescent="0.25">
      <c r="A119" s="15">
        <v>540103</v>
      </c>
      <c r="B119" s="16" t="s">
        <v>248</v>
      </c>
      <c r="C119" s="16" t="s">
        <v>249</v>
      </c>
      <c r="D119" s="16" t="s">
        <v>17</v>
      </c>
      <c r="E119" s="15">
        <v>6</v>
      </c>
      <c r="F119" s="29">
        <v>31735</v>
      </c>
    </row>
    <row r="120" spans="1:6" x14ac:dyDescent="0.25">
      <c r="A120" s="15">
        <v>540104</v>
      </c>
      <c r="B120" s="16" t="s">
        <v>250</v>
      </c>
      <c r="C120" s="16" t="s">
        <v>251</v>
      </c>
      <c r="D120" s="16" t="s">
        <v>17</v>
      </c>
      <c r="E120" s="15">
        <v>6</v>
      </c>
      <c r="F120" s="29">
        <v>32218</v>
      </c>
    </row>
    <row r="121" spans="1:6" x14ac:dyDescent="0.25">
      <c r="A121" s="15">
        <v>540292</v>
      </c>
      <c r="B121" s="16" t="s">
        <v>252</v>
      </c>
      <c r="C121" s="16" t="s">
        <v>253</v>
      </c>
      <c r="D121" s="16" t="s">
        <v>17</v>
      </c>
      <c r="E121" s="15">
        <v>6</v>
      </c>
      <c r="F121" s="29">
        <v>41079</v>
      </c>
    </row>
    <row r="122" spans="1:6" x14ac:dyDescent="0.25">
      <c r="A122" s="15">
        <v>540105</v>
      </c>
      <c r="B122" s="16" t="s">
        <v>254</v>
      </c>
      <c r="C122" s="16" t="s">
        <v>255</v>
      </c>
      <c r="D122" s="16" t="s">
        <v>17</v>
      </c>
      <c r="E122" s="15">
        <v>6</v>
      </c>
      <c r="F122" s="29">
        <v>32218</v>
      </c>
    </row>
    <row r="123" spans="1:6" x14ac:dyDescent="0.25">
      <c r="A123" s="15">
        <v>540106</v>
      </c>
      <c r="B123" s="16" t="s">
        <v>256</v>
      </c>
      <c r="C123" s="16" t="s">
        <v>257</v>
      </c>
      <c r="D123" s="16" t="s">
        <v>17</v>
      </c>
      <c r="E123" s="15">
        <v>6</v>
      </c>
      <c r="F123" s="29">
        <v>32218</v>
      </c>
    </row>
    <row r="124" spans="1:6" x14ac:dyDescent="0.25">
      <c r="A124" s="9">
        <v>540107</v>
      </c>
      <c r="B124" s="10" t="s">
        <v>258</v>
      </c>
      <c r="C124" s="10" t="s">
        <v>259</v>
      </c>
      <c r="D124" s="10" t="s">
        <v>14</v>
      </c>
      <c r="E124" s="9">
        <v>10</v>
      </c>
      <c r="F124" s="28">
        <v>27383</v>
      </c>
    </row>
    <row r="125" spans="1:6" x14ac:dyDescent="0.25">
      <c r="A125" s="15">
        <v>540108</v>
      </c>
      <c r="B125" s="16" t="s">
        <v>260</v>
      </c>
      <c r="C125" s="16" t="s">
        <v>261</v>
      </c>
      <c r="D125" s="16" t="s">
        <v>17</v>
      </c>
      <c r="E125" s="15">
        <v>10</v>
      </c>
      <c r="F125" s="29">
        <v>29342</v>
      </c>
    </row>
    <row r="126" spans="1:6" x14ac:dyDescent="0.25">
      <c r="A126" s="15">
        <v>540287</v>
      </c>
      <c r="B126" s="16" t="s">
        <v>262</v>
      </c>
      <c r="C126" s="16" t="s">
        <v>263</v>
      </c>
      <c r="D126" s="16" t="s">
        <v>17</v>
      </c>
      <c r="E126" s="15">
        <v>10</v>
      </c>
      <c r="F126" s="29">
        <v>40081</v>
      </c>
    </row>
    <row r="127" spans="1:6" x14ac:dyDescent="0.25">
      <c r="A127" s="15">
        <v>540109</v>
      </c>
      <c r="B127" s="16" t="s">
        <v>264</v>
      </c>
      <c r="C127" s="16" t="s">
        <v>265</v>
      </c>
      <c r="D127" s="16" t="s">
        <v>17</v>
      </c>
      <c r="E127" s="15">
        <v>10</v>
      </c>
      <c r="F127" s="29">
        <v>27208</v>
      </c>
    </row>
    <row r="128" spans="1:6" x14ac:dyDescent="0.25">
      <c r="A128" s="15">
        <v>540110</v>
      </c>
      <c r="B128" s="16" t="s">
        <v>266</v>
      </c>
      <c r="C128" s="16" t="s">
        <v>267</v>
      </c>
      <c r="D128" s="16" t="s">
        <v>17</v>
      </c>
      <c r="E128" s="15">
        <v>10</v>
      </c>
      <c r="F128" s="29">
        <v>40081</v>
      </c>
    </row>
    <row r="129" spans="1:6" x14ac:dyDescent="0.25">
      <c r="A129" s="15">
        <v>540111</v>
      </c>
      <c r="B129" s="16" t="s">
        <v>268</v>
      </c>
      <c r="C129" s="16" t="s">
        <v>269</v>
      </c>
      <c r="D129" s="16" t="s">
        <v>17</v>
      </c>
      <c r="E129" s="15">
        <v>10</v>
      </c>
      <c r="F129" s="29">
        <v>27110</v>
      </c>
    </row>
    <row r="130" spans="1:6" x14ac:dyDescent="0.25">
      <c r="A130" s="9">
        <v>540112</v>
      </c>
      <c r="B130" s="10" t="s">
        <v>270</v>
      </c>
      <c r="C130" s="10" t="s">
        <v>271</v>
      </c>
      <c r="D130" s="10" t="s">
        <v>14</v>
      </c>
      <c r="E130" s="9">
        <v>2</v>
      </c>
      <c r="F130" s="28">
        <v>29222</v>
      </c>
    </row>
    <row r="131" spans="1:6" x14ac:dyDescent="0.25">
      <c r="A131" s="15">
        <v>540247</v>
      </c>
      <c r="B131" s="16" t="s">
        <v>272</v>
      </c>
      <c r="C131" s="16" t="s">
        <v>273</v>
      </c>
      <c r="D131" s="16" t="s">
        <v>17</v>
      </c>
      <c r="E131" s="15">
        <v>2</v>
      </c>
      <c r="F131" s="29">
        <v>28536</v>
      </c>
    </row>
    <row r="132" spans="1:6" x14ac:dyDescent="0.25">
      <c r="A132" s="15">
        <v>540251</v>
      </c>
      <c r="B132" s="16" t="s">
        <v>274</v>
      </c>
      <c r="C132" s="16" t="s">
        <v>275</v>
      </c>
      <c r="D132" s="16" t="s">
        <v>17</v>
      </c>
      <c r="E132" s="15">
        <v>2</v>
      </c>
      <c r="F132" s="29">
        <v>28625</v>
      </c>
    </row>
    <row r="133" spans="1:6" x14ac:dyDescent="0.25">
      <c r="A133" s="15">
        <v>540113</v>
      </c>
      <c r="B133" s="16" t="s">
        <v>276</v>
      </c>
      <c r="C133" s="16" t="s">
        <v>277</v>
      </c>
      <c r="D133" s="16" t="s">
        <v>17</v>
      </c>
      <c r="E133" s="15">
        <v>2</v>
      </c>
      <c r="F133" s="29">
        <v>28717</v>
      </c>
    </row>
    <row r="134" spans="1:6" x14ac:dyDescent="0.25">
      <c r="A134" s="15">
        <v>540248</v>
      </c>
      <c r="B134" s="16" t="s">
        <v>278</v>
      </c>
      <c r="C134" s="16" t="s">
        <v>279</v>
      </c>
      <c r="D134" s="16" t="s">
        <v>17</v>
      </c>
      <c r="E134" s="15">
        <v>2</v>
      </c>
      <c r="F134" s="29">
        <v>28536</v>
      </c>
    </row>
    <row r="135" spans="1:6" x14ac:dyDescent="0.25">
      <c r="A135" s="15">
        <v>540249</v>
      </c>
      <c r="B135" s="16" t="s">
        <v>280</v>
      </c>
      <c r="C135" s="16" t="s">
        <v>281</v>
      </c>
      <c r="D135" s="16" t="s">
        <v>17</v>
      </c>
      <c r="E135" s="15">
        <v>2</v>
      </c>
      <c r="F135" s="29">
        <v>28674</v>
      </c>
    </row>
    <row r="136" spans="1:6" x14ac:dyDescent="0.25">
      <c r="A136" s="15">
        <v>540250</v>
      </c>
      <c r="B136" s="16" t="s">
        <v>282</v>
      </c>
      <c r="C136" s="16" t="s">
        <v>283</v>
      </c>
      <c r="D136" s="16" t="s">
        <v>17</v>
      </c>
      <c r="E136" s="15">
        <v>2</v>
      </c>
      <c r="F136" s="29">
        <v>28625</v>
      </c>
    </row>
    <row r="137" spans="1:6" x14ac:dyDescent="0.25">
      <c r="A137" s="9">
        <v>540114</v>
      </c>
      <c r="B137" s="10" t="s">
        <v>284</v>
      </c>
      <c r="C137" s="10" t="s">
        <v>285</v>
      </c>
      <c r="D137" s="10" t="s">
        <v>14</v>
      </c>
      <c r="E137" s="9">
        <v>1</v>
      </c>
      <c r="F137" s="28">
        <v>31673</v>
      </c>
    </row>
    <row r="138" spans="1:6" x14ac:dyDescent="0.25">
      <c r="A138" s="15">
        <v>540115</v>
      </c>
      <c r="B138" s="16" t="s">
        <v>286</v>
      </c>
      <c r="C138" s="16" t="s">
        <v>287</v>
      </c>
      <c r="D138" s="16" t="s">
        <v>17</v>
      </c>
      <c r="E138" s="15">
        <v>1</v>
      </c>
      <c r="F138" s="29">
        <v>31079</v>
      </c>
    </row>
    <row r="139" spans="1:6" x14ac:dyDescent="0.25">
      <c r="A139" s="15">
        <v>540291</v>
      </c>
      <c r="B139" s="16" t="s">
        <v>288</v>
      </c>
      <c r="C139" s="16" t="s">
        <v>289</v>
      </c>
      <c r="D139" s="16" t="s">
        <v>17</v>
      </c>
      <c r="E139" s="15">
        <v>1</v>
      </c>
      <c r="F139" s="29">
        <v>31673</v>
      </c>
    </row>
    <row r="140" spans="1:6" x14ac:dyDescent="0.25">
      <c r="A140" s="15">
        <v>540116</v>
      </c>
      <c r="B140" s="16" t="s">
        <v>290</v>
      </c>
      <c r="C140" s="16" t="s">
        <v>291</v>
      </c>
      <c r="D140" s="16" t="s">
        <v>17</v>
      </c>
      <c r="E140" s="15">
        <v>1</v>
      </c>
      <c r="F140" s="29">
        <v>30953</v>
      </c>
    </row>
    <row r="141" spans="1:6" x14ac:dyDescent="0.25">
      <c r="A141" s="15">
        <v>540117</v>
      </c>
      <c r="B141" s="16" t="s">
        <v>292</v>
      </c>
      <c r="C141" s="16" t="s">
        <v>293</v>
      </c>
      <c r="D141" s="16" t="s">
        <v>17</v>
      </c>
      <c r="E141" s="15">
        <v>1</v>
      </c>
      <c r="F141" s="29">
        <v>31079</v>
      </c>
    </row>
    <row r="142" spans="1:6" x14ac:dyDescent="0.25">
      <c r="A142" s="15">
        <v>540118</v>
      </c>
      <c r="B142" s="16" t="s">
        <v>294</v>
      </c>
      <c r="C142" s="16" t="s">
        <v>295</v>
      </c>
      <c r="D142" s="16" t="s">
        <v>17</v>
      </c>
      <c r="E142" s="15">
        <v>1</v>
      </c>
      <c r="F142" s="29">
        <v>30953</v>
      </c>
    </row>
    <row r="143" spans="1:6" x14ac:dyDescent="0.25">
      <c r="A143" s="15">
        <v>540119</v>
      </c>
      <c r="B143" s="16" t="s">
        <v>296</v>
      </c>
      <c r="C143" s="16" t="s">
        <v>297</v>
      </c>
      <c r="D143" s="16" t="s">
        <v>17</v>
      </c>
      <c r="E143" s="15">
        <v>1</v>
      </c>
      <c r="F143" s="29">
        <v>31079</v>
      </c>
    </row>
    <row r="144" spans="1:6" x14ac:dyDescent="0.25">
      <c r="A144" s="15">
        <v>540120</v>
      </c>
      <c r="B144" s="16" t="s">
        <v>298</v>
      </c>
      <c r="C144" s="16" t="s">
        <v>299</v>
      </c>
      <c r="D144" s="16" t="s">
        <v>17</v>
      </c>
      <c r="E144" s="15">
        <v>1</v>
      </c>
      <c r="F144" s="29">
        <v>31079</v>
      </c>
    </row>
    <row r="145" spans="1:6" x14ac:dyDescent="0.25">
      <c r="A145" s="15">
        <v>540121</v>
      </c>
      <c r="B145" s="16" t="s">
        <v>300</v>
      </c>
      <c r="C145" s="16" t="s">
        <v>301</v>
      </c>
      <c r="D145" s="16" t="s">
        <v>17</v>
      </c>
      <c r="E145" s="15">
        <v>1</v>
      </c>
      <c r="F145" s="29">
        <v>31140</v>
      </c>
    </row>
    <row r="146" spans="1:6" x14ac:dyDescent="0.25">
      <c r="A146" s="15">
        <v>540122</v>
      </c>
      <c r="B146" s="16" t="s">
        <v>302</v>
      </c>
      <c r="C146" s="16" t="s">
        <v>303</v>
      </c>
      <c r="D146" s="16" t="s">
        <v>17</v>
      </c>
      <c r="E146" s="15">
        <v>1</v>
      </c>
      <c r="F146" s="29">
        <v>30953</v>
      </c>
    </row>
    <row r="147" spans="1:6" x14ac:dyDescent="0.25">
      <c r="A147" s="15">
        <v>540123</v>
      </c>
      <c r="B147" s="16" t="s">
        <v>304</v>
      </c>
      <c r="C147" s="16" t="s">
        <v>305</v>
      </c>
      <c r="D147" s="16" t="s">
        <v>17</v>
      </c>
      <c r="E147" s="15">
        <v>1</v>
      </c>
      <c r="F147" s="29">
        <v>30560</v>
      </c>
    </row>
    <row r="148" spans="1:6" x14ac:dyDescent="0.25">
      <c r="A148" s="9">
        <v>540124</v>
      </c>
      <c r="B148" s="10" t="s">
        <v>306</v>
      </c>
      <c r="C148" s="10" t="s">
        <v>307</v>
      </c>
      <c r="D148" s="10" t="s">
        <v>14</v>
      </c>
      <c r="E148" s="9">
        <v>1</v>
      </c>
      <c r="F148" s="28">
        <v>31079</v>
      </c>
    </row>
    <row r="149" spans="1:6" x14ac:dyDescent="0.25">
      <c r="A149" s="15">
        <v>540172</v>
      </c>
      <c r="B149" s="16" t="s">
        <v>308</v>
      </c>
      <c r="C149" s="16" t="s">
        <v>309</v>
      </c>
      <c r="D149" s="16" t="s">
        <v>17</v>
      </c>
      <c r="E149" s="15">
        <v>1</v>
      </c>
      <c r="F149" s="29">
        <v>38413</v>
      </c>
    </row>
    <row r="150" spans="1:6" x14ac:dyDescent="0.25">
      <c r="A150" s="15">
        <v>540285</v>
      </c>
      <c r="B150" s="16" t="s">
        <v>310</v>
      </c>
      <c r="C150" s="16" t="s">
        <v>311</v>
      </c>
      <c r="D150" s="16" t="s">
        <v>17</v>
      </c>
      <c r="E150" s="15">
        <v>1</v>
      </c>
      <c r="F150" s="29">
        <v>38413</v>
      </c>
    </row>
    <row r="151" spans="1:6" x14ac:dyDescent="0.25">
      <c r="A151" s="15">
        <v>540125</v>
      </c>
      <c r="B151" s="16" t="s">
        <v>312</v>
      </c>
      <c r="C151" s="16" t="s">
        <v>313</v>
      </c>
      <c r="D151" s="16" t="s">
        <v>17</v>
      </c>
      <c r="E151" s="15">
        <v>1</v>
      </c>
      <c r="F151" s="29">
        <v>30651</v>
      </c>
    </row>
    <row r="152" spans="1:6" x14ac:dyDescent="0.25">
      <c r="A152" s="22">
        <v>540126</v>
      </c>
      <c r="B152" s="23" t="s">
        <v>314</v>
      </c>
      <c r="C152" s="23" t="s">
        <v>315</v>
      </c>
      <c r="D152" s="23" t="s">
        <v>17</v>
      </c>
      <c r="E152" s="22">
        <v>1</v>
      </c>
      <c r="F152" s="30">
        <v>30665</v>
      </c>
    </row>
    <row r="153" spans="1:6" x14ac:dyDescent="0.25">
      <c r="A153" s="15">
        <v>540127</v>
      </c>
      <c r="B153" s="16" t="s">
        <v>316</v>
      </c>
      <c r="C153" s="16" t="s">
        <v>317</v>
      </c>
      <c r="D153" s="16" t="s">
        <v>17</v>
      </c>
      <c r="E153" s="15">
        <v>1</v>
      </c>
      <c r="F153" s="29">
        <v>30665</v>
      </c>
    </row>
    <row r="154" spans="1:6" x14ac:dyDescent="0.25">
      <c r="A154" s="15">
        <v>540128</v>
      </c>
      <c r="B154" s="16" t="s">
        <v>318</v>
      </c>
      <c r="C154" s="16" t="s">
        <v>319</v>
      </c>
      <c r="D154" s="16" t="s">
        <v>17</v>
      </c>
      <c r="E154" s="15">
        <v>1</v>
      </c>
      <c r="F154" s="29">
        <v>30713</v>
      </c>
    </row>
    <row r="155" spans="1:6" x14ac:dyDescent="0.25">
      <c r="A155" s="9">
        <v>540129</v>
      </c>
      <c r="B155" s="10" t="s">
        <v>320</v>
      </c>
      <c r="C155" s="10" t="s">
        <v>321</v>
      </c>
      <c r="D155" s="10" t="s">
        <v>14</v>
      </c>
      <c r="E155" s="9">
        <v>8</v>
      </c>
      <c r="F155" s="28">
        <v>33508</v>
      </c>
    </row>
    <row r="156" spans="1:6" x14ac:dyDescent="0.25">
      <c r="A156" s="15">
        <v>540130</v>
      </c>
      <c r="B156" s="16" t="s">
        <v>322</v>
      </c>
      <c r="C156" s="16" t="s">
        <v>323</v>
      </c>
      <c r="D156" s="16" t="s">
        <v>17</v>
      </c>
      <c r="E156" s="15">
        <v>8</v>
      </c>
      <c r="F156" s="29">
        <v>33508</v>
      </c>
    </row>
    <row r="157" spans="1:6" x14ac:dyDescent="0.25">
      <c r="A157" s="15">
        <v>540131</v>
      </c>
      <c r="B157" s="16" t="s">
        <v>324</v>
      </c>
      <c r="C157" s="16" t="s">
        <v>325</v>
      </c>
      <c r="D157" s="16" t="s">
        <v>17</v>
      </c>
      <c r="E157" s="15">
        <v>8</v>
      </c>
      <c r="F157" s="29">
        <v>33508</v>
      </c>
    </row>
    <row r="158" spans="1:6" x14ac:dyDescent="0.25">
      <c r="A158" s="15">
        <v>540155</v>
      </c>
      <c r="B158" s="16" t="s">
        <v>326</v>
      </c>
      <c r="C158" s="16" t="s">
        <v>327</v>
      </c>
      <c r="D158" s="16" t="s">
        <v>17</v>
      </c>
      <c r="E158" s="15">
        <v>8</v>
      </c>
      <c r="F158" s="29">
        <v>33508</v>
      </c>
    </row>
    <row r="159" spans="1:6" x14ac:dyDescent="0.25">
      <c r="A159" s="9">
        <v>540133</v>
      </c>
      <c r="B159" s="10" t="s">
        <v>328</v>
      </c>
      <c r="C159" s="10" t="s">
        <v>329</v>
      </c>
      <c r="D159" s="10" t="s">
        <v>14</v>
      </c>
      <c r="E159" s="9">
        <v>2</v>
      </c>
      <c r="F159" s="28">
        <v>29557</v>
      </c>
    </row>
    <row r="160" spans="1:6" x14ac:dyDescent="0.25">
      <c r="A160" s="15">
        <v>540134</v>
      </c>
      <c r="B160" s="16" t="s">
        <v>330</v>
      </c>
      <c r="C160" s="16" t="s">
        <v>331</v>
      </c>
      <c r="D160" s="16" t="s">
        <v>17</v>
      </c>
      <c r="E160" s="15">
        <v>2</v>
      </c>
      <c r="F160" s="29">
        <v>28199</v>
      </c>
    </row>
    <row r="161" spans="1:6" x14ac:dyDescent="0.25">
      <c r="A161" s="15">
        <v>540135</v>
      </c>
      <c r="B161" s="16" t="s">
        <v>332</v>
      </c>
      <c r="C161" s="16" t="s">
        <v>333</v>
      </c>
      <c r="D161" s="16" t="s">
        <v>17</v>
      </c>
      <c r="E161" s="15">
        <v>2</v>
      </c>
      <c r="F161" s="29">
        <v>28247</v>
      </c>
    </row>
    <row r="162" spans="1:6" x14ac:dyDescent="0.25">
      <c r="A162" s="15" t="s">
        <v>334</v>
      </c>
      <c r="B162" s="16" t="s">
        <v>335</v>
      </c>
      <c r="C162" s="16" t="s">
        <v>336</v>
      </c>
      <c r="D162" s="16" t="s">
        <v>17</v>
      </c>
      <c r="E162" s="15">
        <v>2</v>
      </c>
      <c r="F162" s="29">
        <v>28550</v>
      </c>
    </row>
    <row r="163" spans="1:6" x14ac:dyDescent="0.25">
      <c r="A163" s="15" t="s">
        <v>337</v>
      </c>
      <c r="B163" s="16" t="s">
        <v>338</v>
      </c>
      <c r="C163" s="16" t="s">
        <v>339</v>
      </c>
      <c r="D163" s="16" t="s">
        <v>17</v>
      </c>
      <c r="E163" s="15">
        <v>2</v>
      </c>
      <c r="F163" s="29">
        <v>25602</v>
      </c>
    </row>
    <row r="164" spans="1:6" x14ac:dyDescent="0.25">
      <c r="A164" s="15" t="s">
        <v>340</v>
      </c>
      <c r="B164" s="16" t="s">
        <v>341</v>
      </c>
      <c r="C164" s="16" t="s">
        <v>342</v>
      </c>
      <c r="D164" s="16" t="s">
        <v>17</v>
      </c>
      <c r="E164" s="15">
        <v>2</v>
      </c>
      <c r="F164" s="29">
        <v>29602</v>
      </c>
    </row>
    <row r="165" spans="1:6" x14ac:dyDescent="0.25">
      <c r="A165" s="9">
        <v>540139</v>
      </c>
      <c r="B165" s="10" t="s">
        <v>343</v>
      </c>
      <c r="C165" s="10" t="s">
        <v>344</v>
      </c>
      <c r="D165" s="10" t="s">
        <v>14</v>
      </c>
      <c r="E165" s="9">
        <v>6</v>
      </c>
      <c r="F165" s="28">
        <v>40198</v>
      </c>
    </row>
    <row r="166" spans="1:6" x14ac:dyDescent="0.25">
      <c r="A166" s="15">
        <v>540140</v>
      </c>
      <c r="B166" s="16" t="s">
        <v>345</v>
      </c>
      <c r="C166" s="16" t="s">
        <v>346</v>
      </c>
      <c r="D166" s="16" t="s">
        <v>17</v>
      </c>
      <c r="E166" s="15">
        <v>6</v>
      </c>
      <c r="F166" s="29">
        <v>40198</v>
      </c>
    </row>
    <row r="167" spans="1:6" x14ac:dyDescent="0.25">
      <c r="A167" s="15">
        <v>540272</v>
      </c>
      <c r="B167" s="16" t="s">
        <v>347</v>
      </c>
      <c r="C167" s="16" t="s">
        <v>348</v>
      </c>
      <c r="D167" s="16" t="s">
        <v>17</v>
      </c>
      <c r="E167" s="15">
        <v>6</v>
      </c>
      <c r="F167" s="29">
        <v>30665</v>
      </c>
    </row>
    <row r="168" spans="1:6" x14ac:dyDescent="0.25">
      <c r="A168" s="15">
        <v>540141</v>
      </c>
      <c r="B168" s="16" t="s">
        <v>349</v>
      </c>
      <c r="C168" s="16" t="s">
        <v>350</v>
      </c>
      <c r="D168" s="16" t="s">
        <v>17</v>
      </c>
      <c r="E168" s="15">
        <v>6</v>
      </c>
      <c r="F168" s="29">
        <v>29068</v>
      </c>
    </row>
    <row r="169" spans="1:6" x14ac:dyDescent="0.25">
      <c r="A169" s="15">
        <v>540273</v>
      </c>
      <c r="B169" s="16" t="s">
        <v>351</v>
      </c>
      <c r="C169" s="16" t="s">
        <v>352</v>
      </c>
      <c r="D169" s="16" t="s">
        <v>17</v>
      </c>
      <c r="E169" s="15">
        <v>6</v>
      </c>
      <c r="F169" s="29">
        <v>28703</v>
      </c>
    </row>
    <row r="170" spans="1:6" x14ac:dyDescent="0.25">
      <c r="A170" s="15">
        <v>540274</v>
      </c>
      <c r="B170" s="16" t="s">
        <v>353</v>
      </c>
      <c r="C170" s="16" t="s">
        <v>354</v>
      </c>
      <c r="D170" s="16" t="s">
        <v>17</v>
      </c>
      <c r="E170" s="15">
        <v>6</v>
      </c>
      <c r="F170" s="29">
        <v>28703</v>
      </c>
    </row>
    <row r="171" spans="1:6" x14ac:dyDescent="0.25">
      <c r="A171" s="9">
        <v>540278</v>
      </c>
      <c r="B171" s="10" t="s">
        <v>355</v>
      </c>
      <c r="C171" s="10" t="s">
        <v>356</v>
      </c>
      <c r="D171" s="10" t="s">
        <v>14</v>
      </c>
      <c r="E171" s="9">
        <v>1</v>
      </c>
      <c r="F171" s="28">
        <v>30330</v>
      </c>
    </row>
    <row r="172" spans="1:6" x14ac:dyDescent="0.25">
      <c r="A172" s="15">
        <v>540143</v>
      </c>
      <c r="B172" s="16" t="s">
        <v>357</v>
      </c>
      <c r="C172" s="16" t="s">
        <v>358</v>
      </c>
      <c r="D172" s="16" t="s">
        <v>17</v>
      </c>
      <c r="E172" s="15">
        <v>1</v>
      </c>
      <c r="F172" s="29">
        <v>29068</v>
      </c>
    </row>
    <row r="173" spans="1:6" x14ac:dyDescent="0.25">
      <c r="A173" s="15">
        <v>540290</v>
      </c>
      <c r="B173" s="16" t="s">
        <v>359</v>
      </c>
      <c r="C173" s="16" t="s">
        <v>360</v>
      </c>
      <c r="D173" s="16" t="s">
        <v>17</v>
      </c>
      <c r="E173" s="15">
        <v>1</v>
      </c>
      <c r="F173" s="29">
        <v>37424</v>
      </c>
    </row>
    <row r="174" spans="1:6" x14ac:dyDescent="0.25">
      <c r="A174" s="15">
        <v>540041</v>
      </c>
      <c r="B174" s="16" t="s">
        <v>361</v>
      </c>
      <c r="C174" s="16" t="s">
        <v>362</v>
      </c>
      <c r="D174" s="16" t="s">
        <v>17</v>
      </c>
      <c r="E174" s="15">
        <v>1</v>
      </c>
      <c r="F174" s="29">
        <v>33508</v>
      </c>
    </row>
    <row r="175" spans="1:6" x14ac:dyDescent="0.25">
      <c r="A175" s="9">
        <v>540144</v>
      </c>
      <c r="B175" s="10" t="s">
        <v>363</v>
      </c>
      <c r="C175" s="10" t="s">
        <v>364</v>
      </c>
      <c r="D175" s="10" t="s">
        <v>14</v>
      </c>
      <c r="E175" s="9">
        <v>9</v>
      </c>
      <c r="F175" s="28">
        <v>31959</v>
      </c>
    </row>
    <row r="176" spans="1:6" x14ac:dyDescent="0.25">
      <c r="A176" s="15">
        <v>540005</v>
      </c>
      <c r="B176" s="16" t="s">
        <v>365</v>
      </c>
      <c r="C176" s="16" t="s">
        <v>366</v>
      </c>
      <c r="D176" s="16" t="s">
        <v>17</v>
      </c>
      <c r="E176" s="15">
        <v>9</v>
      </c>
      <c r="F176" s="29">
        <v>29222</v>
      </c>
    </row>
    <row r="177" spans="1:6" x14ac:dyDescent="0.25">
      <c r="A177" s="15">
        <v>540252</v>
      </c>
      <c r="B177" s="16" t="s">
        <v>367</v>
      </c>
      <c r="C177" s="16" t="s">
        <v>368</v>
      </c>
      <c r="D177" s="16" t="s">
        <v>17</v>
      </c>
      <c r="E177" s="15">
        <v>9</v>
      </c>
      <c r="F177" s="29">
        <v>30988</v>
      </c>
    </row>
    <row r="178" spans="1:6" x14ac:dyDescent="0.25">
      <c r="A178" s="9">
        <v>540146</v>
      </c>
      <c r="B178" s="10" t="s">
        <v>369</v>
      </c>
      <c r="C178" s="10" t="s">
        <v>370</v>
      </c>
      <c r="D178" s="10" t="s">
        <v>14</v>
      </c>
      <c r="E178" s="9">
        <v>4</v>
      </c>
      <c r="F178" s="28">
        <v>33548</v>
      </c>
    </row>
    <row r="179" spans="1:6" x14ac:dyDescent="0.25">
      <c r="A179" s="15">
        <v>540147</v>
      </c>
      <c r="B179" s="16" t="s">
        <v>371</v>
      </c>
      <c r="C179" s="16" t="s">
        <v>372</v>
      </c>
      <c r="D179" s="16" t="s">
        <v>17</v>
      </c>
      <c r="E179" s="15">
        <v>4</v>
      </c>
      <c r="F179" s="29">
        <v>33508</v>
      </c>
    </row>
    <row r="180" spans="1:6" x14ac:dyDescent="0.25">
      <c r="A180" s="15">
        <v>540148</v>
      </c>
      <c r="B180" s="16" t="s">
        <v>373</v>
      </c>
      <c r="C180" s="16" t="s">
        <v>374</v>
      </c>
      <c r="D180" s="16" t="s">
        <v>17</v>
      </c>
      <c r="E180" s="15">
        <v>4</v>
      </c>
      <c r="F180" s="29">
        <v>30918</v>
      </c>
    </row>
    <row r="181" spans="1:6" x14ac:dyDescent="0.25">
      <c r="A181" s="9">
        <v>540149</v>
      </c>
      <c r="B181" s="10" t="s">
        <v>375</v>
      </c>
      <c r="C181" s="10" t="s">
        <v>376</v>
      </c>
      <c r="D181" s="10" t="s">
        <v>14</v>
      </c>
      <c r="E181" s="9">
        <v>10</v>
      </c>
      <c r="F181" s="28">
        <v>30410</v>
      </c>
    </row>
    <row r="182" spans="1:6" x14ac:dyDescent="0.25">
      <c r="A182" s="15">
        <v>540275</v>
      </c>
      <c r="B182" s="16" t="s">
        <v>377</v>
      </c>
      <c r="C182" s="16" t="s">
        <v>378</v>
      </c>
      <c r="D182" s="16" t="s">
        <v>17</v>
      </c>
      <c r="E182" s="15">
        <v>10</v>
      </c>
      <c r="F182" s="29">
        <v>38915</v>
      </c>
    </row>
    <row r="183" spans="1:6" x14ac:dyDescent="0.25">
      <c r="A183" s="15">
        <v>540080</v>
      </c>
      <c r="B183" s="16" t="s">
        <v>379</v>
      </c>
      <c r="C183" s="16" t="s">
        <v>380</v>
      </c>
      <c r="D183" s="16" t="s">
        <v>17</v>
      </c>
      <c r="E183" s="15">
        <v>10</v>
      </c>
      <c r="F183" s="29">
        <v>38915</v>
      </c>
    </row>
    <row r="184" spans="1:6" x14ac:dyDescent="0.25">
      <c r="A184" s="15">
        <v>540150</v>
      </c>
      <c r="B184" s="16" t="s">
        <v>381</v>
      </c>
      <c r="C184" s="16" t="s">
        <v>382</v>
      </c>
      <c r="D184" s="16" t="s">
        <v>17</v>
      </c>
      <c r="E184" s="15">
        <v>10</v>
      </c>
      <c r="F184" s="29">
        <v>30699</v>
      </c>
    </row>
    <row r="185" spans="1:6" x14ac:dyDescent="0.25">
      <c r="A185" s="15">
        <v>540151</v>
      </c>
      <c r="B185" s="16" t="s">
        <v>383</v>
      </c>
      <c r="C185" s="16" t="s">
        <v>384</v>
      </c>
      <c r="D185" s="16" t="s">
        <v>17</v>
      </c>
      <c r="E185" s="15">
        <v>10</v>
      </c>
      <c r="F185" s="29">
        <v>29126</v>
      </c>
    </row>
    <row r="186" spans="1:6" x14ac:dyDescent="0.25">
      <c r="A186" s="15">
        <v>540094</v>
      </c>
      <c r="B186" s="16" t="s">
        <v>385</v>
      </c>
      <c r="C186" s="16" t="s">
        <v>386</v>
      </c>
      <c r="D186" s="16" t="s">
        <v>17</v>
      </c>
      <c r="E186" s="15">
        <v>10</v>
      </c>
      <c r="F186" s="29">
        <v>38915</v>
      </c>
    </row>
    <row r="187" spans="1:6" x14ac:dyDescent="0.25">
      <c r="A187" s="15">
        <v>540152</v>
      </c>
      <c r="B187" s="16" t="s">
        <v>387</v>
      </c>
      <c r="C187" s="16" t="s">
        <v>388</v>
      </c>
      <c r="D187" s="16" t="s">
        <v>17</v>
      </c>
      <c r="E187" s="15">
        <v>10</v>
      </c>
      <c r="F187" s="29">
        <v>29635</v>
      </c>
    </row>
    <row r="188" spans="1:6" x14ac:dyDescent="0.25">
      <c r="A188" s="9">
        <v>540153</v>
      </c>
      <c r="B188" s="10" t="s">
        <v>389</v>
      </c>
      <c r="C188" s="10" t="s">
        <v>390</v>
      </c>
      <c r="D188" s="10" t="s">
        <v>14</v>
      </c>
      <c r="E188" s="9">
        <v>8</v>
      </c>
      <c r="F188" s="28">
        <v>31959</v>
      </c>
    </row>
    <row r="189" spans="1:6" x14ac:dyDescent="0.25">
      <c r="A189" s="15">
        <v>540154</v>
      </c>
      <c r="B189" s="16" t="s">
        <v>391</v>
      </c>
      <c r="C189" s="16" t="s">
        <v>392</v>
      </c>
      <c r="D189" s="16" t="s">
        <v>17</v>
      </c>
      <c r="E189" s="15">
        <v>8</v>
      </c>
      <c r="F189" s="29">
        <v>32021</v>
      </c>
    </row>
    <row r="190" spans="1:6" x14ac:dyDescent="0.25">
      <c r="A190" s="9">
        <v>540225</v>
      </c>
      <c r="B190" s="10" t="s">
        <v>393</v>
      </c>
      <c r="C190" s="10" t="s">
        <v>394</v>
      </c>
      <c r="D190" s="10" t="s">
        <v>14</v>
      </c>
      <c r="E190" s="9">
        <v>5</v>
      </c>
      <c r="F190" s="28">
        <v>33392</v>
      </c>
    </row>
    <row r="191" spans="1:6" x14ac:dyDescent="0.25">
      <c r="A191" s="15">
        <v>540253</v>
      </c>
      <c r="B191" s="16" t="s">
        <v>395</v>
      </c>
      <c r="C191" s="16" t="s">
        <v>396</v>
      </c>
      <c r="D191" s="16" t="s">
        <v>17</v>
      </c>
      <c r="E191" s="15">
        <v>5</v>
      </c>
      <c r="F191" s="29">
        <v>33392</v>
      </c>
    </row>
    <row r="192" spans="1:6" x14ac:dyDescent="0.25">
      <c r="A192" s="15">
        <v>540156</v>
      </c>
      <c r="B192" s="16" t="s">
        <v>397</v>
      </c>
      <c r="C192" s="16" t="s">
        <v>398</v>
      </c>
      <c r="D192" s="16" t="s">
        <v>17</v>
      </c>
      <c r="E192" s="15">
        <v>5</v>
      </c>
      <c r="F192" s="29">
        <v>33392</v>
      </c>
    </row>
    <row r="193" spans="1:6" x14ac:dyDescent="0.25">
      <c r="A193" s="9">
        <v>540283</v>
      </c>
      <c r="B193" s="10" t="s">
        <v>399</v>
      </c>
      <c r="C193" s="10" t="s">
        <v>400</v>
      </c>
      <c r="D193" s="10" t="s">
        <v>14</v>
      </c>
      <c r="E193" s="9">
        <v>4</v>
      </c>
      <c r="F193" s="28">
        <v>32798</v>
      </c>
    </row>
    <row r="194" spans="1:6" x14ac:dyDescent="0.25">
      <c r="A194" s="15">
        <v>540158</v>
      </c>
      <c r="B194" s="16" t="s">
        <v>401</v>
      </c>
      <c r="C194" s="16" t="s">
        <v>402</v>
      </c>
      <c r="D194" s="16" t="s">
        <v>17</v>
      </c>
      <c r="E194" s="15">
        <v>4</v>
      </c>
      <c r="F194" s="29">
        <v>30918</v>
      </c>
    </row>
    <row r="195" spans="1:6" x14ac:dyDescent="0.25">
      <c r="A195" s="15">
        <v>540159</v>
      </c>
      <c r="B195" s="16" t="s">
        <v>403</v>
      </c>
      <c r="C195" s="16" t="s">
        <v>404</v>
      </c>
      <c r="D195" s="16" t="s">
        <v>17</v>
      </c>
      <c r="E195" s="15">
        <v>4</v>
      </c>
      <c r="F195" s="29">
        <v>32798</v>
      </c>
    </row>
    <row r="196" spans="1:6" x14ac:dyDescent="0.25">
      <c r="A196" s="9">
        <v>540160</v>
      </c>
      <c r="B196" s="10" t="s">
        <v>405</v>
      </c>
      <c r="C196" s="10" t="s">
        <v>406</v>
      </c>
      <c r="D196" s="10" t="s">
        <v>14</v>
      </c>
      <c r="E196" s="9">
        <v>6</v>
      </c>
      <c r="F196" s="28">
        <v>31837</v>
      </c>
    </row>
    <row r="197" spans="1:6" x14ac:dyDescent="0.25">
      <c r="A197" s="15">
        <v>540161</v>
      </c>
      <c r="B197" s="16" t="s">
        <v>407</v>
      </c>
      <c r="C197" s="16" t="s">
        <v>408</v>
      </c>
      <c r="D197" s="16" t="s">
        <v>17</v>
      </c>
      <c r="E197" s="15"/>
      <c r="F197" s="29">
        <v>31990</v>
      </c>
    </row>
    <row r="198" spans="1:6" x14ac:dyDescent="0.25">
      <c r="A198" s="15">
        <v>540162</v>
      </c>
      <c r="B198" s="16" t="s">
        <v>409</v>
      </c>
      <c r="C198" s="16" t="s">
        <v>410</v>
      </c>
      <c r="D198" s="16" t="s">
        <v>17</v>
      </c>
      <c r="E198" s="15">
        <v>6</v>
      </c>
      <c r="F198" s="29">
        <v>31990</v>
      </c>
    </row>
    <row r="199" spans="1:6" x14ac:dyDescent="0.25">
      <c r="A199" s="15">
        <v>540254</v>
      </c>
      <c r="B199" s="16" t="s">
        <v>411</v>
      </c>
      <c r="C199" s="16" t="s">
        <v>412</v>
      </c>
      <c r="D199" s="16" t="s">
        <v>17</v>
      </c>
      <c r="E199" s="15">
        <v>6</v>
      </c>
      <c r="F199" s="29">
        <v>41065</v>
      </c>
    </row>
    <row r="200" spans="1:6" x14ac:dyDescent="0.25">
      <c r="A200" s="15">
        <v>540270</v>
      </c>
      <c r="B200" s="16" t="s">
        <v>413</v>
      </c>
      <c r="C200" s="16" t="s">
        <v>414</v>
      </c>
      <c r="D200" s="16" t="s">
        <v>17</v>
      </c>
      <c r="E200" s="15">
        <v>6</v>
      </c>
      <c r="F200" s="29">
        <v>41065</v>
      </c>
    </row>
    <row r="201" spans="1:6" x14ac:dyDescent="0.25">
      <c r="A201" s="15">
        <v>540268</v>
      </c>
      <c r="B201" s="16" t="s">
        <v>415</v>
      </c>
      <c r="C201" s="16" t="s">
        <v>416</v>
      </c>
      <c r="D201" s="16" t="s">
        <v>17</v>
      </c>
      <c r="E201" s="15">
        <v>6</v>
      </c>
      <c r="F201" s="29">
        <v>31990</v>
      </c>
    </row>
    <row r="202" spans="1:6" x14ac:dyDescent="0.25">
      <c r="A202" s="15">
        <v>540269</v>
      </c>
      <c r="B202" s="16" t="s">
        <v>417</v>
      </c>
      <c r="C202" s="16" t="s">
        <v>418</v>
      </c>
      <c r="D202" s="16" t="s">
        <v>17</v>
      </c>
      <c r="E202" s="15">
        <v>6</v>
      </c>
      <c r="F202" s="29">
        <v>31990</v>
      </c>
    </row>
    <row r="203" spans="1:6" x14ac:dyDescent="0.25">
      <c r="A203" s="15">
        <v>540163</v>
      </c>
      <c r="B203" s="16" t="s">
        <v>419</v>
      </c>
      <c r="C203" s="16" t="s">
        <v>420</v>
      </c>
      <c r="D203" s="16" t="s">
        <v>17</v>
      </c>
      <c r="E203" s="15">
        <v>6</v>
      </c>
      <c r="F203" s="29">
        <v>29068</v>
      </c>
    </row>
    <row r="204" spans="1:6" x14ac:dyDescent="0.25">
      <c r="A204" s="15">
        <v>540257</v>
      </c>
      <c r="B204" s="16" t="s">
        <v>421</v>
      </c>
      <c r="C204" s="16" t="s">
        <v>422</v>
      </c>
      <c r="D204" s="16" t="s">
        <v>17</v>
      </c>
      <c r="E204" s="15">
        <v>6</v>
      </c>
      <c r="F204" s="29">
        <v>31990</v>
      </c>
    </row>
    <row r="205" spans="1:6" x14ac:dyDescent="0.25">
      <c r="A205" s="15">
        <v>540137</v>
      </c>
      <c r="B205" s="16" t="s">
        <v>423</v>
      </c>
      <c r="C205" s="16" t="s">
        <v>424</v>
      </c>
      <c r="D205" s="16" t="s">
        <v>17</v>
      </c>
      <c r="E205" s="15">
        <v>6</v>
      </c>
      <c r="F205" s="29">
        <v>41065</v>
      </c>
    </row>
    <row r="206" spans="1:6" x14ac:dyDescent="0.25">
      <c r="A206" s="9">
        <v>540164</v>
      </c>
      <c r="B206" s="10" t="s">
        <v>425</v>
      </c>
      <c r="C206" s="10" t="s">
        <v>426</v>
      </c>
      <c r="D206" s="10" t="s">
        <v>14</v>
      </c>
      <c r="E206" s="9">
        <v>3</v>
      </c>
      <c r="F206" s="28">
        <v>31946</v>
      </c>
    </row>
    <row r="207" spans="1:6" x14ac:dyDescent="0.25">
      <c r="A207" s="15">
        <v>540165</v>
      </c>
      <c r="B207" s="16" t="s">
        <v>427</v>
      </c>
      <c r="C207" s="16" t="s">
        <v>428</v>
      </c>
      <c r="D207" s="16" t="s">
        <v>17</v>
      </c>
      <c r="E207" s="15">
        <v>3</v>
      </c>
      <c r="F207" s="29">
        <v>31399</v>
      </c>
    </row>
    <row r="208" spans="1:6" x14ac:dyDescent="0.25">
      <c r="A208" s="15">
        <v>540166</v>
      </c>
      <c r="B208" s="16" t="s">
        <v>429</v>
      </c>
      <c r="C208" s="16" t="s">
        <v>430</v>
      </c>
      <c r="D208" s="16" t="s">
        <v>17</v>
      </c>
      <c r="E208" s="15">
        <v>3</v>
      </c>
      <c r="F208" s="29">
        <v>31399</v>
      </c>
    </row>
    <row r="209" spans="1:6" x14ac:dyDescent="0.25">
      <c r="A209" s="15">
        <v>540222</v>
      </c>
      <c r="B209" s="16" t="s">
        <v>431</v>
      </c>
      <c r="C209" s="16" t="s">
        <v>432</v>
      </c>
      <c r="D209" s="16" t="s">
        <v>17</v>
      </c>
      <c r="E209" s="15">
        <v>3</v>
      </c>
      <c r="F209" s="29">
        <v>30718</v>
      </c>
    </row>
    <row r="210" spans="1:6" x14ac:dyDescent="0.25">
      <c r="A210" s="15">
        <v>540167</v>
      </c>
      <c r="B210" s="16" t="s">
        <v>433</v>
      </c>
      <c r="C210" s="16" t="s">
        <v>434</v>
      </c>
      <c r="D210" s="16" t="s">
        <v>17</v>
      </c>
      <c r="E210" s="15">
        <v>3</v>
      </c>
      <c r="F210" s="29">
        <v>31475</v>
      </c>
    </row>
    <row r="211" spans="1:6" x14ac:dyDescent="0.25">
      <c r="A211" s="15">
        <v>540168</v>
      </c>
      <c r="B211" s="16" t="s">
        <v>435</v>
      </c>
      <c r="C211" s="16" t="s">
        <v>436</v>
      </c>
      <c r="D211" s="16" t="s">
        <v>17</v>
      </c>
      <c r="E211" s="15">
        <v>3</v>
      </c>
      <c r="F211" s="29">
        <v>31399</v>
      </c>
    </row>
    <row r="212" spans="1:6" x14ac:dyDescent="0.25">
      <c r="A212" s="15">
        <v>540271</v>
      </c>
      <c r="B212" s="16" t="s">
        <v>437</v>
      </c>
      <c r="C212" s="16" t="s">
        <v>438</v>
      </c>
      <c r="D212" s="16" t="s">
        <v>17</v>
      </c>
      <c r="E212" s="15">
        <v>3</v>
      </c>
      <c r="F212" s="29">
        <v>31399</v>
      </c>
    </row>
    <row r="213" spans="1:6" x14ac:dyDescent="0.25">
      <c r="A213" s="15">
        <v>540081</v>
      </c>
      <c r="B213" s="16" t="s">
        <v>439</v>
      </c>
      <c r="C213" s="16" t="s">
        <v>440</v>
      </c>
      <c r="D213" s="16" t="s">
        <v>17</v>
      </c>
      <c r="E213" s="15">
        <v>3</v>
      </c>
      <c r="F213" s="29">
        <v>30056</v>
      </c>
    </row>
    <row r="214" spans="1:6" x14ac:dyDescent="0.25">
      <c r="A214" s="9">
        <v>540169</v>
      </c>
      <c r="B214" s="10" t="s">
        <v>441</v>
      </c>
      <c r="C214" s="10" t="s">
        <v>442</v>
      </c>
      <c r="D214" s="10" t="s">
        <v>14</v>
      </c>
      <c r="E214" s="9">
        <v>1</v>
      </c>
      <c r="F214" s="28">
        <v>31034</v>
      </c>
    </row>
    <row r="215" spans="1:6" x14ac:dyDescent="0.25">
      <c r="A215" s="15">
        <v>540170</v>
      </c>
      <c r="B215" s="16" t="s">
        <v>443</v>
      </c>
      <c r="C215" s="16" t="s">
        <v>444</v>
      </c>
      <c r="D215" s="16" t="s">
        <v>17</v>
      </c>
      <c r="E215" s="15">
        <v>1</v>
      </c>
      <c r="F215" s="29">
        <v>30987</v>
      </c>
    </row>
    <row r="216" spans="1:6" x14ac:dyDescent="0.25">
      <c r="A216" s="15">
        <v>540171</v>
      </c>
      <c r="B216" s="16" t="s">
        <v>445</v>
      </c>
      <c r="C216" s="16" t="s">
        <v>446</v>
      </c>
      <c r="D216" s="16" t="s">
        <v>17</v>
      </c>
      <c r="E216" s="15">
        <v>1</v>
      </c>
      <c r="F216" s="29">
        <v>32234</v>
      </c>
    </row>
    <row r="217" spans="1:6" x14ac:dyDescent="0.25">
      <c r="A217" s="15">
        <v>540286</v>
      </c>
      <c r="B217" s="16" t="s">
        <v>447</v>
      </c>
      <c r="C217" s="16" t="s">
        <v>448</v>
      </c>
      <c r="D217" s="16" t="s">
        <v>17</v>
      </c>
      <c r="E217" s="15">
        <v>1</v>
      </c>
      <c r="F217" s="29">
        <v>31110</v>
      </c>
    </row>
    <row r="218" spans="1:6" x14ac:dyDescent="0.25">
      <c r="A218" s="15">
        <v>540173</v>
      </c>
      <c r="B218" s="16" t="s">
        <v>449</v>
      </c>
      <c r="C218" s="16" t="s">
        <v>450</v>
      </c>
      <c r="D218" s="16" t="s">
        <v>17</v>
      </c>
      <c r="E218" s="15">
        <v>1</v>
      </c>
      <c r="F218" s="29">
        <v>32021</v>
      </c>
    </row>
    <row r="219" spans="1:6" x14ac:dyDescent="0.25">
      <c r="A219" s="15">
        <v>540174</v>
      </c>
      <c r="B219" s="16" t="s">
        <v>451</v>
      </c>
      <c r="C219" s="16" t="s">
        <v>452</v>
      </c>
      <c r="D219" s="16" t="s">
        <v>17</v>
      </c>
      <c r="E219" s="15">
        <v>1</v>
      </c>
      <c r="F219" s="29">
        <v>33344</v>
      </c>
    </row>
    <row r="220" spans="1:6" x14ac:dyDescent="0.25">
      <c r="A220" s="9">
        <v>540175</v>
      </c>
      <c r="B220" s="10" t="s">
        <v>453</v>
      </c>
      <c r="C220" s="10" t="s">
        <v>454</v>
      </c>
      <c r="D220" s="10" t="s">
        <v>14</v>
      </c>
      <c r="E220" s="9">
        <v>7</v>
      </c>
      <c r="F220" s="28">
        <v>33508</v>
      </c>
    </row>
    <row r="221" spans="1:6" x14ac:dyDescent="0.25">
      <c r="A221" s="15">
        <v>540267</v>
      </c>
      <c r="B221" s="16" t="s">
        <v>455</v>
      </c>
      <c r="C221" s="16" t="s">
        <v>456</v>
      </c>
      <c r="D221" s="16" t="s">
        <v>17</v>
      </c>
      <c r="E221" s="15">
        <v>7</v>
      </c>
      <c r="F221" s="29">
        <v>33575</v>
      </c>
    </row>
    <row r="222" spans="1:6" x14ac:dyDescent="0.25">
      <c r="A222" s="15">
        <v>540177</v>
      </c>
      <c r="B222" s="16" t="s">
        <v>457</v>
      </c>
      <c r="C222" s="16" t="s">
        <v>458</v>
      </c>
      <c r="D222" s="16" t="s">
        <v>17</v>
      </c>
      <c r="E222" s="15">
        <v>7</v>
      </c>
      <c r="F222" s="29">
        <v>31870</v>
      </c>
    </row>
    <row r="223" spans="1:6" x14ac:dyDescent="0.25">
      <c r="A223" s="15">
        <v>540178</v>
      </c>
      <c r="B223" s="16" t="s">
        <v>459</v>
      </c>
      <c r="C223" s="16" t="s">
        <v>460</v>
      </c>
      <c r="D223" s="16" t="s">
        <v>17</v>
      </c>
      <c r="E223" s="15">
        <v>7</v>
      </c>
      <c r="F223" s="29">
        <v>30918</v>
      </c>
    </row>
    <row r="224" spans="1:6" x14ac:dyDescent="0.25">
      <c r="A224" s="15">
        <v>540264</v>
      </c>
      <c r="B224" s="16" t="s">
        <v>461</v>
      </c>
      <c r="C224" s="16" t="s">
        <v>462</v>
      </c>
      <c r="D224" s="16" t="s">
        <v>17</v>
      </c>
      <c r="E224" s="15">
        <v>7</v>
      </c>
      <c r="F224" s="29">
        <v>30918</v>
      </c>
    </row>
    <row r="225" spans="1:6" x14ac:dyDescent="0.25">
      <c r="A225" s="15">
        <v>540266</v>
      </c>
      <c r="B225" s="16" t="s">
        <v>463</v>
      </c>
      <c r="C225" s="16" t="s">
        <v>464</v>
      </c>
      <c r="D225" s="16" t="s">
        <v>17</v>
      </c>
      <c r="E225" s="15">
        <v>7</v>
      </c>
      <c r="F225" s="29">
        <v>30918</v>
      </c>
    </row>
    <row r="226" spans="1:6" x14ac:dyDescent="0.25">
      <c r="A226" s="15">
        <v>540265</v>
      </c>
      <c r="B226" s="16" t="s">
        <v>465</v>
      </c>
      <c r="C226" s="16" t="s">
        <v>466</v>
      </c>
      <c r="D226" s="16" t="s">
        <v>17</v>
      </c>
      <c r="E226" s="15">
        <v>7</v>
      </c>
      <c r="F226" s="29">
        <v>30949</v>
      </c>
    </row>
    <row r="227" spans="1:6" x14ac:dyDescent="0.25">
      <c r="A227" s="15">
        <v>540176</v>
      </c>
      <c r="B227" s="16" t="s">
        <v>467</v>
      </c>
      <c r="C227" s="16" t="s">
        <v>468</v>
      </c>
      <c r="D227" s="16" t="s">
        <v>17</v>
      </c>
      <c r="E227" s="15">
        <v>7</v>
      </c>
      <c r="F227" s="29">
        <v>30935</v>
      </c>
    </row>
    <row r="228" spans="1:6" x14ac:dyDescent="0.25">
      <c r="A228" s="9">
        <v>540224</v>
      </c>
      <c r="B228" s="10" t="s">
        <v>469</v>
      </c>
      <c r="C228" s="10" t="s">
        <v>470</v>
      </c>
      <c r="D228" s="10" t="s">
        <v>14</v>
      </c>
      <c r="E228" s="9">
        <v>5</v>
      </c>
      <c r="F228" s="28">
        <v>33239</v>
      </c>
    </row>
    <row r="229" spans="1:6" x14ac:dyDescent="0.25">
      <c r="A229" s="15">
        <v>540262</v>
      </c>
      <c r="B229" s="16" t="s">
        <v>471</v>
      </c>
      <c r="C229" s="16" t="s">
        <v>472</v>
      </c>
      <c r="D229" s="16" t="s">
        <v>17</v>
      </c>
      <c r="E229" s="15">
        <v>5</v>
      </c>
      <c r="F229" s="29">
        <v>30949</v>
      </c>
    </row>
    <row r="230" spans="1:6" x14ac:dyDescent="0.25">
      <c r="A230" s="15">
        <v>540179</v>
      </c>
      <c r="B230" s="16" t="s">
        <v>473</v>
      </c>
      <c r="C230" s="16" t="s">
        <v>474</v>
      </c>
      <c r="D230" s="16" t="s">
        <v>17</v>
      </c>
      <c r="E230" s="15">
        <v>5</v>
      </c>
      <c r="F230" s="29">
        <v>33315</v>
      </c>
    </row>
    <row r="231" spans="1:6" x14ac:dyDescent="0.25">
      <c r="A231" s="15">
        <v>540180</v>
      </c>
      <c r="B231" s="16" t="s">
        <v>475</v>
      </c>
      <c r="C231" s="16" t="s">
        <v>476</v>
      </c>
      <c r="D231" s="16" t="s">
        <v>17</v>
      </c>
      <c r="E231" s="15">
        <v>5</v>
      </c>
      <c r="F231" s="29">
        <v>30918</v>
      </c>
    </row>
    <row r="232" spans="1:6" x14ac:dyDescent="0.25">
      <c r="A232" s="15">
        <v>540132</v>
      </c>
      <c r="B232" s="16" t="s">
        <v>477</v>
      </c>
      <c r="C232" s="16" t="s">
        <v>478</v>
      </c>
      <c r="D232" s="16" t="s">
        <v>17</v>
      </c>
      <c r="E232" s="15">
        <v>5</v>
      </c>
      <c r="F232" s="29">
        <v>38755</v>
      </c>
    </row>
    <row r="233" spans="1:6" x14ac:dyDescent="0.25">
      <c r="A233" s="15">
        <v>540182</v>
      </c>
      <c r="B233" s="16" t="s">
        <v>479</v>
      </c>
      <c r="C233" s="16" t="s">
        <v>480</v>
      </c>
      <c r="D233" s="16" t="s">
        <v>17</v>
      </c>
      <c r="E233" s="15">
        <v>5</v>
      </c>
      <c r="F233" s="29">
        <v>32402</v>
      </c>
    </row>
    <row r="234" spans="1:6" x14ac:dyDescent="0.25">
      <c r="A234" s="15">
        <v>540263</v>
      </c>
      <c r="B234" s="16" t="s">
        <v>481</v>
      </c>
      <c r="C234" s="16" t="s">
        <v>482</v>
      </c>
      <c r="D234" s="16" t="s">
        <v>17</v>
      </c>
      <c r="E234" s="15">
        <v>5</v>
      </c>
      <c r="F234" s="29">
        <v>30935</v>
      </c>
    </row>
    <row r="235" spans="1:6" x14ac:dyDescent="0.25">
      <c r="A235" s="9">
        <v>540183</v>
      </c>
      <c r="B235" s="10" t="s">
        <v>483</v>
      </c>
      <c r="C235" s="10" t="s">
        <v>484</v>
      </c>
      <c r="D235" s="10" t="s">
        <v>14</v>
      </c>
      <c r="E235" s="9">
        <v>5</v>
      </c>
      <c r="F235" s="28">
        <v>30935</v>
      </c>
    </row>
    <row r="236" spans="1:6" x14ac:dyDescent="0.25">
      <c r="A236" s="15">
        <v>540184</v>
      </c>
      <c r="B236" s="16" t="s">
        <v>485</v>
      </c>
      <c r="C236" s="16" t="s">
        <v>486</v>
      </c>
      <c r="D236" s="16" t="s">
        <v>17</v>
      </c>
      <c r="E236" s="15">
        <v>5</v>
      </c>
      <c r="F236" s="29">
        <v>28825</v>
      </c>
    </row>
    <row r="237" spans="1:6" x14ac:dyDescent="0.25">
      <c r="A237" s="15">
        <v>540185</v>
      </c>
      <c r="B237" s="16" t="s">
        <v>487</v>
      </c>
      <c r="C237" s="16" t="s">
        <v>488</v>
      </c>
      <c r="D237" s="16" t="s">
        <v>17</v>
      </c>
      <c r="E237" s="15">
        <v>5</v>
      </c>
      <c r="F237" s="29">
        <v>28858</v>
      </c>
    </row>
    <row r="238" spans="1:6" x14ac:dyDescent="0.25">
      <c r="A238" s="9">
        <v>540186</v>
      </c>
      <c r="B238" s="10" t="s">
        <v>489</v>
      </c>
      <c r="C238" s="10" t="s">
        <v>490</v>
      </c>
      <c r="D238" s="10" t="s">
        <v>14</v>
      </c>
      <c r="E238" s="9">
        <v>1</v>
      </c>
      <c r="F238" s="28">
        <v>29530</v>
      </c>
    </row>
    <row r="239" spans="1:6" x14ac:dyDescent="0.25">
      <c r="A239" s="15">
        <v>540187</v>
      </c>
      <c r="B239" s="16" t="s">
        <v>491</v>
      </c>
      <c r="C239" s="16" t="s">
        <v>492</v>
      </c>
      <c r="D239" s="16" t="s">
        <v>17</v>
      </c>
      <c r="E239" s="15">
        <v>1</v>
      </c>
      <c r="F239" s="29">
        <v>29068</v>
      </c>
    </row>
    <row r="240" spans="1:6" x14ac:dyDescent="0.25">
      <c r="A240" s="9">
        <v>540188</v>
      </c>
      <c r="B240" s="10" t="s">
        <v>493</v>
      </c>
      <c r="C240" s="10" t="s">
        <v>494</v>
      </c>
      <c r="D240" s="10" t="s">
        <v>14</v>
      </c>
      <c r="E240" s="9">
        <v>6</v>
      </c>
      <c r="F240" s="28">
        <v>31959</v>
      </c>
    </row>
    <row r="241" spans="1:6" x14ac:dyDescent="0.25">
      <c r="A241" s="15">
        <v>540189</v>
      </c>
      <c r="B241" s="16" t="s">
        <v>495</v>
      </c>
      <c r="C241" s="16" t="s">
        <v>496</v>
      </c>
      <c r="D241" s="16" t="s">
        <v>17</v>
      </c>
      <c r="E241" s="15">
        <v>6</v>
      </c>
      <c r="F241" s="29">
        <v>40081</v>
      </c>
    </row>
    <row r="242" spans="1:6" x14ac:dyDescent="0.25">
      <c r="A242" s="15">
        <v>540190</v>
      </c>
      <c r="B242" s="16" t="s">
        <v>497</v>
      </c>
      <c r="C242" s="16" t="s">
        <v>498</v>
      </c>
      <c r="D242" s="16" t="s">
        <v>17</v>
      </c>
      <c r="E242" s="15">
        <v>6</v>
      </c>
      <c r="F242" s="29">
        <v>31990</v>
      </c>
    </row>
    <row r="243" spans="1:6" x14ac:dyDescent="0.25">
      <c r="A243" s="9">
        <v>540191</v>
      </c>
      <c r="B243" s="10" t="s">
        <v>499</v>
      </c>
      <c r="C243" s="10" t="s">
        <v>500</v>
      </c>
      <c r="D243" s="10" t="s">
        <v>14</v>
      </c>
      <c r="E243" s="9">
        <v>7</v>
      </c>
      <c r="F243" s="28">
        <v>31959</v>
      </c>
    </row>
    <row r="244" spans="1:6" x14ac:dyDescent="0.25">
      <c r="A244" s="15">
        <v>540260</v>
      </c>
      <c r="B244" s="16" t="s">
        <v>501</v>
      </c>
      <c r="C244" s="16" t="s">
        <v>502</v>
      </c>
      <c r="D244" s="16" t="s">
        <v>17</v>
      </c>
      <c r="E244" s="15">
        <v>7</v>
      </c>
      <c r="F244" s="29">
        <v>30883</v>
      </c>
    </row>
    <row r="245" spans="1:6" x14ac:dyDescent="0.25">
      <c r="A245" s="15">
        <v>540192</v>
      </c>
      <c r="B245" s="16" t="s">
        <v>503</v>
      </c>
      <c r="C245" s="16" t="s">
        <v>504</v>
      </c>
      <c r="D245" s="16" t="s">
        <v>17</v>
      </c>
      <c r="E245" s="15">
        <v>7</v>
      </c>
      <c r="F245" s="29">
        <v>30883</v>
      </c>
    </row>
    <row r="246" spans="1:6" x14ac:dyDescent="0.25">
      <c r="A246" s="15">
        <v>540193</v>
      </c>
      <c r="B246" s="16" t="s">
        <v>505</v>
      </c>
      <c r="C246" s="16" t="s">
        <v>506</v>
      </c>
      <c r="D246" s="16" t="s">
        <v>17</v>
      </c>
      <c r="E246" s="15">
        <v>7</v>
      </c>
      <c r="F246" s="29">
        <v>31990</v>
      </c>
    </row>
    <row r="247" spans="1:6" x14ac:dyDescent="0.25">
      <c r="A247" s="15">
        <v>540194</v>
      </c>
      <c r="B247" s="16" t="s">
        <v>507</v>
      </c>
      <c r="C247" s="16" t="s">
        <v>508</v>
      </c>
      <c r="D247" s="16" t="s">
        <v>17</v>
      </c>
      <c r="E247" s="15">
        <v>7</v>
      </c>
      <c r="F247" s="29">
        <v>29082</v>
      </c>
    </row>
    <row r="248" spans="1:6" x14ac:dyDescent="0.25">
      <c r="A248" s="15">
        <v>540261</v>
      </c>
      <c r="B248" s="16" t="s">
        <v>509</v>
      </c>
      <c r="C248" s="16" t="s">
        <v>510</v>
      </c>
      <c r="D248" s="16" t="s">
        <v>17</v>
      </c>
      <c r="E248" s="15">
        <v>7</v>
      </c>
      <c r="F248" s="29">
        <v>30935</v>
      </c>
    </row>
    <row r="249" spans="1:6" x14ac:dyDescent="0.25">
      <c r="A249" s="9">
        <v>540277</v>
      </c>
      <c r="B249" s="10" t="s">
        <v>511</v>
      </c>
      <c r="C249" s="10" t="s">
        <v>512</v>
      </c>
      <c r="D249" s="10" t="s">
        <v>14</v>
      </c>
      <c r="E249" s="9">
        <v>5</v>
      </c>
      <c r="F249" s="28">
        <v>32451</v>
      </c>
    </row>
    <row r="250" spans="1:6" x14ac:dyDescent="0.25">
      <c r="A250" s="15">
        <v>540259</v>
      </c>
      <c r="B250" s="16" t="s">
        <v>513</v>
      </c>
      <c r="C250" s="16" t="s">
        <v>514</v>
      </c>
      <c r="D250" s="16" t="s">
        <v>17</v>
      </c>
      <c r="E250" s="15">
        <v>5</v>
      </c>
      <c r="F250" s="29">
        <v>32451</v>
      </c>
    </row>
    <row r="251" spans="1:6" x14ac:dyDescent="0.25">
      <c r="A251" s="15">
        <v>540195</v>
      </c>
      <c r="B251" s="16" t="s">
        <v>515</v>
      </c>
      <c r="C251" s="16" t="s">
        <v>516</v>
      </c>
      <c r="D251" s="16" t="s">
        <v>17</v>
      </c>
      <c r="E251" s="15">
        <v>5</v>
      </c>
      <c r="F251" s="29">
        <v>32451</v>
      </c>
    </row>
    <row r="252" spans="1:6" x14ac:dyDescent="0.25">
      <c r="A252" s="15">
        <v>540197</v>
      </c>
      <c r="B252" s="16" t="s">
        <v>517</v>
      </c>
      <c r="C252" s="16" t="s">
        <v>518</v>
      </c>
      <c r="D252" s="16" t="s">
        <v>17</v>
      </c>
      <c r="E252" s="15">
        <v>5</v>
      </c>
      <c r="F252" s="29">
        <v>32451</v>
      </c>
    </row>
    <row r="253" spans="1:6" x14ac:dyDescent="0.25">
      <c r="A253" s="9">
        <v>540198</v>
      </c>
      <c r="B253" s="10" t="s">
        <v>519</v>
      </c>
      <c r="C253" s="10" t="s">
        <v>520</v>
      </c>
      <c r="D253" s="10" t="s">
        <v>14</v>
      </c>
      <c r="E253" s="9">
        <v>7</v>
      </c>
      <c r="F253" s="28">
        <v>31959</v>
      </c>
    </row>
    <row r="254" spans="1:6" x14ac:dyDescent="0.25">
      <c r="A254" s="15">
        <v>540199</v>
      </c>
      <c r="B254" s="16" t="s">
        <v>521</v>
      </c>
      <c r="C254" s="16" t="s">
        <v>522</v>
      </c>
      <c r="D254" s="16" t="s">
        <v>17</v>
      </c>
      <c r="E254" s="15">
        <v>7</v>
      </c>
      <c r="F254" s="29">
        <v>31659</v>
      </c>
    </row>
    <row r="255" spans="1:6" x14ac:dyDescent="0.25">
      <c r="A255" s="9">
        <v>540200</v>
      </c>
      <c r="B255" s="10" t="s">
        <v>523</v>
      </c>
      <c r="C255" s="10" t="s">
        <v>524</v>
      </c>
      <c r="D255" s="10" t="s">
        <v>14</v>
      </c>
      <c r="E255" s="9">
        <v>2</v>
      </c>
      <c r="F255" s="28">
        <v>32038</v>
      </c>
    </row>
    <row r="256" spans="1:6" x14ac:dyDescent="0.25">
      <c r="A256" s="15">
        <v>540232</v>
      </c>
      <c r="B256" s="16" t="s">
        <v>525</v>
      </c>
      <c r="C256" s="16" t="s">
        <v>526</v>
      </c>
      <c r="D256" s="16" t="s">
        <v>17</v>
      </c>
      <c r="E256" s="15">
        <v>2</v>
      </c>
      <c r="F256" s="29">
        <v>32645</v>
      </c>
    </row>
    <row r="257" spans="1:6" x14ac:dyDescent="0.25">
      <c r="A257" s="15">
        <v>540202</v>
      </c>
      <c r="B257" s="16" t="s">
        <v>527</v>
      </c>
      <c r="C257" s="16" t="s">
        <v>528</v>
      </c>
      <c r="D257" s="16" t="s">
        <v>17</v>
      </c>
      <c r="E257" s="15">
        <v>2</v>
      </c>
      <c r="F257" s="29">
        <v>28858</v>
      </c>
    </row>
    <row r="258" spans="1:6" x14ac:dyDescent="0.25">
      <c r="A258" s="15">
        <v>540221</v>
      </c>
      <c r="B258" s="16" t="s">
        <v>529</v>
      </c>
      <c r="C258" s="16" t="s">
        <v>530</v>
      </c>
      <c r="D258" s="16" t="s">
        <v>17</v>
      </c>
      <c r="E258" s="15">
        <v>2</v>
      </c>
      <c r="F258" s="29">
        <v>32645</v>
      </c>
    </row>
    <row r="259" spans="1:6" x14ac:dyDescent="0.25">
      <c r="A259" s="15">
        <v>540231</v>
      </c>
      <c r="B259" s="16" t="s">
        <v>531</v>
      </c>
      <c r="C259" s="16" t="s">
        <v>532</v>
      </c>
      <c r="D259" s="16" t="s">
        <v>17</v>
      </c>
      <c r="E259" s="15">
        <v>2</v>
      </c>
      <c r="F259" s="29">
        <v>32050</v>
      </c>
    </row>
    <row r="260" spans="1:6" x14ac:dyDescent="0.25">
      <c r="A260" s="15">
        <v>540018</v>
      </c>
      <c r="B260" s="16" t="s">
        <v>533</v>
      </c>
      <c r="C260" s="16" t="s">
        <v>534</v>
      </c>
      <c r="D260" s="16" t="s">
        <v>17</v>
      </c>
      <c r="E260" s="15">
        <v>2</v>
      </c>
      <c r="F260" s="29">
        <v>32890</v>
      </c>
    </row>
    <row r="261" spans="1:6" x14ac:dyDescent="0.25">
      <c r="A261" s="9">
        <v>540203</v>
      </c>
      <c r="B261" s="10" t="s">
        <v>535</v>
      </c>
      <c r="C261" s="10" t="s">
        <v>536</v>
      </c>
      <c r="D261" s="10" t="s">
        <v>14</v>
      </c>
      <c r="E261" s="9">
        <v>4</v>
      </c>
      <c r="F261" s="28">
        <v>32920</v>
      </c>
    </row>
    <row r="262" spans="1:6" x14ac:dyDescent="0.25">
      <c r="A262" s="15">
        <v>540205</v>
      </c>
      <c r="B262" s="16" t="s">
        <v>537</v>
      </c>
      <c r="C262" s="16" t="s">
        <v>538</v>
      </c>
      <c r="D262" s="16" t="s">
        <v>17</v>
      </c>
      <c r="E262" s="15">
        <v>4</v>
      </c>
      <c r="F262" s="29">
        <v>30918</v>
      </c>
    </row>
    <row r="263" spans="1:6" x14ac:dyDescent="0.25">
      <c r="A263" s="15">
        <v>540206</v>
      </c>
      <c r="B263" s="16" t="s">
        <v>539</v>
      </c>
      <c r="C263" s="16" t="s">
        <v>540</v>
      </c>
      <c r="D263" s="16" t="s">
        <v>17</v>
      </c>
      <c r="E263" s="15">
        <v>4</v>
      </c>
      <c r="F263" s="29">
        <v>30918</v>
      </c>
    </row>
    <row r="264" spans="1:6" x14ac:dyDescent="0.25">
      <c r="A264" s="9">
        <v>540207</v>
      </c>
      <c r="B264" s="10" t="s">
        <v>541</v>
      </c>
      <c r="C264" s="10" t="s">
        <v>542</v>
      </c>
      <c r="D264" s="10" t="s">
        <v>14</v>
      </c>
      <c r="E264" s="9">
        <v>10</v>
      </c>
      <c r="F264" s="28">
        <v>30410</v>
      </c>
    </row>
    <row r="265" spans="1:6" x14ac:dyDescent="0.25">
      <c r="A265" s="15">
        <v>540256</v>
      </c>
      <c r="B265" s="16" t="s">
        <v>543</v>
      </c>
      <c r="C265" s="16" t="s">
        <v>544</v>
      </c>
      <c r="D265" s="16" t="s">
        <v>17</v>
      </c>
      <c r="E265" s="15">
        <v>10</v>
      </c>
      <c r="F265" s="29">
        <v>32234</v>
      </c>
    </row>
    <row r="266" spans="1:6" x14ac:dyDescent="0.25">
      <c r="A266" s="15">
        <v>540208</v>
      </c>
      <c r="B266" s="16" t="s">
        <v>545</v>
      </c>
      <c r="C266" s="16" t="s">
        <v>546</v>
      </c>
      <c r="D266" s="16" t="s">
        <v>17</v>
      </c>
      <c r="E266" s="15">
        <v>10</v>
      </c>
      <c r="F266" s="29">
        <v>30196</v>
      </c>
    </row>
    <row r="267" spans="1:6" x14ac:dyDescent="0.25">
      <c r="A267" s="15">
        <v>540210</v>
      </c>
      <c r="B267" s="16" t="s">
        <v>547</v>
      </c>
      <c r="C267" s="16" t="s">
        <v>548</v>
      </c>
      <c r="D267" s="16" t="s">
        <v>17</v>
      </c>
      <c r="E267" s="15">
        <v>10</v>
      </c>
      <c r="F267" s="29">
        <v>32234</v>
      </c>
    </row>
    <row r="268" spans="1:6" x14ac:dyDescent="0.25">
      <c r="A268" s="15">
        <v>540258</v>
      </c>
      <c r="B268" s="16" t="s">
        <v>549</v>
      </c>
      <c r="C268" s="16" t="s">
        <v>550</v>
      </c>
      <c r="D268" s="16" t="s">
        <v>17</v>
      </c>
      <c r="E268" s="15">
        <v>10</v>
      </c>
      <c r="F268" s="29">
        <v>32234</v>
      </c>
    </row>
    <row r="269" spans="1:6" x14ac:dyDescent="0.25">
      <c r="A269" s="15">
        <v>540196</v>
      </c>
      <c r="B269" s="16" t="s">
        <v>551</v>
      </c>
      <c r="C269" s="16" t="s">
        <v>552</v>
      </c>
      <c r="D269" s="16" t="s">
        <v>17</v>
      </c>
      <c r="E269" s="15">
        <v>10</v>
      </c>
      <c r="F269" s="29">
        <v>32583</v>
      </c>
    </row>
    <row r="270" spans="1:6" x14ac:dyDescent="0.25">
      <c r="A270" s="9">
        <v>540211</v>
      </c>
      <c r="B270" s="10" t="s">
        <v>553</v>
      </c>
      <c r="C270" s="10" t="s">
        <v>554</v>
      </c>
      <c r="D270" s="10" t="s">
        <v>14</v>
      </c>
      <c r="E270" s="9">
        <v>5</v>
      </c>
      <c r="F270" s="28">
        <v>32234</v>
      </c>
    </row>
    <row r="271" spans="1:6" x14ac:dyDescent="0.25">
      <c r="A271" s="15">
        <v>540212</v>
      </c>
      <c r="B271" s="16" t="s">
        <v>555</v>
      </c>
      <c r="C271" s="16" t="s">
        <v>556</v>
      </c>
      <c r="D271" s="16" t="s">
        <v>17</v>
      </c>
      <c r="E271" s="15">
        <v>5</v>
      </c>
      <c r="F271" s="29">
        <v>33255</v>
      </c>
    </row>
    <row r="272" spans="1:6" x14ac:dyDescent="0.25">
      <c r="A272" s="9">
        <v>540213</v>
      </c>
      <c r="B272" s="10" t="s">
        <v>557</v>
      </c>
      <c r="C272" s="10" t="s">
        <v>558</v>
      </c>
      <c r="D272" s="10" t="s">
        <v>14</v>
      </c>
      <c r="E272" s="9">
        <v>5</v>
      </c>
      <c r="F272" s="28">
        <v>31110</v>
      </c>
    </row>
    <row r="273" spans="1:6" x14ac:dyDescent="0.25">
      <c r="A273" s="15">
        <v>540214</v>
      </c>
      <c r="B273" s="16" t="s">
        <v>559</v>
      </c>
      <c r="C273" s="16" t="s">
        <v>560</v>
      </c>
      <c r="D273" s="16" t="s">
        <v>17</v>
      </c>
      <c r="E273" s="15">
        <v>5</v>
      </c>
      <c r="F273" s="29">
        <v>31659</v>
      </c>
    </row>
    <row r="274" spans="1:6" x14ac:dyDescent="0.25">
      <c r="A274" s="15">
        <v>540215</v>
      </c>
      <c r="B274" s="16" t="s">
        <v>561</v>
      </c>
      <c r="C274" s="16" t="s">
        <v>562</v>
      </c>
      <c r="D274" s="16" t="s">
        <v>17</v>
      </c>
      <c r="E274" s="15">
        <v>5</v>
      </c>
      <c r="F274" s="29">
        <v>31399</v>
      </c>
    </row>
    <row r="275" spans="1:6" x14ac:dyDescent="0.25">
      <c r="A275" s="15">
        <v>540216</v>
      </c>
      <c r="B275" s="16" t="s">
        <v>563</v>
      </c>
      <c r="C275" s="16" t="s">
        <v>564</v>
      </c>
      <c r="D275" s="16" t="s">
        <v>17</v>
      </c>
      <c r="E275" s="15">
        <v>5</v>
      </c>
      <c r="F275" s="29">
        <v>30607</v>
      </c>
    </row>
    <row r="276" spans="1:6" x14ac:dyDescent="0.25">
      <c r="A276" s="9">
        <v>540217</v>
      </c>
      <c r="B276" s="10" t="s">
        <v>565</v>
      </c>
      <c r="C276" s="10" t="s">
        <v>566</v>
      </c>
      <c r="D276" s="10" t="s">
        <v>14</v>
      </c>
      <c r="E276" s="9">
        <v>1</v>
      </c>
      <c r="F276" s="28">
        <v>30756</v>
      </c>
    </row>
    <row r="277" spans="1:6" x14ac:dyDescent="0.25">
      <c r="A277" s="15">
        <v>540218</v>
      </c>
      <c r="B277" s="16" t="s">
        <v>567</v>
      </c>
      <c r="C277" s="16" t="s">
        <v>568</v>
      </c>
      <c r="D277" s="16" t="s">
        <v>17</v>
      </c>
      <c r="E277" s="15">
        <v>1</v>
      </c>
      <c r="F277" s="29">
        <v>29068</v>
      </c>
    </row>
    <row r="278" spans="1:6" x14ac:dyDescent="0.25">
      <c r="A278" s="15">
        <v>540219</v>
      </c>
      <c r="B278" s="16" t="s">
        <v>569</v>
      </c>
      <c r="C278" s="16" t="s">
        <v>570</v>
      </c>
      <c r="D278" s="16" t="s">
        <v>17</v>
      </c>
      <c r="E278" s="15">
        <v>1</v>
      </c>
      <c r="F278" s="29">
        <v>29144</v>
      </c>
    </row>
    <row r="279" spans="1:6" x14ac:dyDescent="0.25">
      <c r="A279" s="15">
        <v>540220</v>
      </c>
      <c r="B279" s="16" t="s">
        <v>571</v>
      </c>
      <c r="C279" s="16" t="s">
        <v>572</v>
      </c>
      <c r="D279" s="16" t="s">
        <v>17</v>
      </c>
      <c r="E279" s="15">
        <v>1</v>
      </c>
      <c r="F279" s="29">
        <v>30589</v>
      </c>
    </row>
  </sheetData>
  <autoFilter ref="A2:F279" xr:uid="{84CED059-D80B-4EFF-A77B-4A9DEBCDCB7C}"/>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FIRM_Status_Freeboard</vt:lpstr>
      <vt:lpstr>Flood Study Status</vt:lpstr>
      <vt:lpstr>Hazus Bldg. Year Built</vt:lpstr>
      <vt:lpstr>SPLIT COMMUNITIES</vt:lpstr>
      <vt:lpstr>Pre-FIRM &amp; Post-FIRM Div.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kdonalds</dc:creator>
  <cp:lastModifiedBy>kdonalds</cp:lastModifiedBy>
  <dcterms:created xsi:type="dcterms:W3CDTF">2021-01-02T22:05:23Z</dcterms:created>
  <dcterms:modified xsi:type="dcterms:W3CDTF">2021-02-22T05:39:14Z</dcterms:modified>
</cp:coreProperties>
</file>