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userFiles\Behrang\Building_Inventory\Watershed_BI\FEMA_Discovery_Stats\"/>
    </mc:Choice>
  </mc:AlternateContent>
  <bookViews>
    <workbookView xWindow="-120" yWindow="-120" windowWidth="29040" windowHeight="15720"/>
  </bookViews>
  <sheets>
    <sheet name="Watershed" sheetId="18" r:id="rId1"/>
    <sheet name="Summary (Elk, Coal, Kanawha)" sheetId="13" r:id="rId2"/>
    <sheet name="Summary (Gauley, Lower New)" sheetId="14" r:id="rId3"/>
    <sheet name="Top Streams" sheetId="17" r:id="rId4"/>
    <sheet name="Unincorporated" sheetId="15" r:id="rId5"/>
    <sheet name="Incorporated" sheetId="16" r:id="rId6"/>
    <sheet name="Stream Length" sheetId="19" r:id="rId7"/>
  </sheets>
  <definedNames>
    <definedName name="_xlnm._FilterDatabase" localSheetId="5" hidden="1">Incorporated!$A$45:$AK$45</definedName>
    <definedName name="_xlnm._FilterDatabase" localSheetId="6" hidden="1">'Stream Length'!$A$1:$F$1</definedName>
    <definedName name="_xlnm._FilterDatabase" localSheetId="0" hidden="1">Watershed!$A$3:$CR$36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1" i="18" l="1"/>
  <c r="Y41" i="18"/>
  <c r="F14" i="19"/>
  <c r="F9" i="19"/>
  <c r="F15" i="19"/>
  <c r="F20" i="19"/>
  <c r="F3" i="19"/>
  <c r="F4" i="19"/>
  <c r="F5" i="19"/>
  <c r="F2" i="19"/>
  <c r="F13" i="19"/>
  <c r="F11" i="19"/>
  <c r="F8" i="19"/>
  <c r="F27" i="19"/>
  <c r="F24" i="19"/>
  <c r="F17" i="19"/>
  <c r="F25" i="19"/>
  <c r="F33" i="19"/>
  <c r="F26" i="19"/>
  <c r="F29" i="19"/>
  <c r="F6" i="19"/>
  <c r="F34" i="19"/>
  <c r="F16" i="19"/>
  <c r="F21" i="19"/>
  <c r="F7" i="19"/>
  <c r="F18" i="19"/>
  <c r="F32" i="19"/>
  <c r="F19" i="19"/>
  <c r="F22" i="19"/>
  <c r="F30" i="19"/>
  <c r="F10" i="19"/>
  <c r="F23" i="19"/>
  <c r="F12" i="19"/>
  <c r="F31" i="19"/>
  <c r="F28" i="19"/>
  <c r="X41" i="18" l="1"/>
  <c r="W41" i="18"/>
  <c r="AH41" i="18" l="1"/>
  <c r="AF41" i="18"/>
  <c r="AD41" i="18"/>
  <c r="AB41" i="18"/>
  <c r="AA41" i="18"/>
  <c r="U41" i="18"/>
  <c r="S41" i="18"/>
  <c r="O41" i="18"/>
  <c r="M41" i="18"/>
  <c r="J41" i="18"/>
  <c r="H41" i="18"/>
  <c r="F41" i="18"/>
  <c r="D41" i="18"/>
  <c r="C41" i="18"/>
  <c r="N41" i="18" l="1"/>
  <c r="V41" i="18"/>
  <c r="I41" i="18"/>
  <c r="P41" i="18"/>
  <c r="E41" i="18"/>
  <c r="G41" i="18"/>
  <c r="K41" i="18"/>
  <c r="AC41" i="18"/>
  <c r="AE41" i="18"/>
  <c r="AI41" i="18"/>
  <c r="L41" i="18"/>
  <c r="T41" i="18"/>
  <c r="AY41" i="18" l="1"/>
  <c r="AW41" i="18"/>
  <c r="AV41" i="18"/>
  <c r="AU41" i="18"/>
  <c r="AS41" i="18"/>
  <c r="AR41" i="18"/>
  <c r="AQ41" i="18"/>
  <c r="AP41" i="18"/>
  <c r="AO41" i="18"/>
  <c r="AN41" i="18"/>
  <c r="AM41" i="18"/>
  <c r="AL41" i="18"/>
  <c r="AK41" i="18"/>
  <c r="AJ41" i="18"/>
  <c r="AX9" i="18"/>
  <c r="AT9" i="18"/>
  <c r="AI9" i="18"/>
  <c r="AG9" i="18"/>
  <c r="AE9" i="18"/>
  <c r="AC9" i="18"/>
  <c r="V9" i="18"/>
  <c r="T9" i="18"/>
  <c r="R9" i="18"/>
  <c r="P9" i="18"/>
  <c r="N9" i="18"/>
  <c r="L9" i="18"/>
  <c r="K9" i="18"/>
  <c r="I9" i="18"/>
  <c r="G9" i="18"/>
  <c r="E9" i="18"/>
  <c r="AX29" i="18"/>
  <c r="AT29" i="18"/>
  <c r="AI29" i="18"/>
  <c r="AG29" i="18"/>
  <c r="AE29" i="18"/>
  <c r="AC29" i="18"/>
  <c r="V29" i="18"/>
  <c r="T29" i="18"/>
  <c r="Q29" i="18"/>
  <c r="R29" i="18" s="1"/>
  <c r="P29" i="18"/>
  <c r="N29" i="18"/>
  <c r="L29" i="18"/>
  <c r="K29" i="18"/>
  <c r="I29" i="18"/>
  <c r="G29" i="18"/>
  <c r="E29" i="18"/>
  <c r="AX15" i="18"/>
  <c r="AT15" i="18"/>
  <c r="AI15" i="18"/>
  <c r="AG15" i="18"/>
  <c r="AE15" i="18"/>
  <c r="AC15" i="18"/>
  <c r="V15" i="18"/>
  <c r="T15" i="18"/>
  <c r="Q15" i="18"/>
  <c r="R15" i="18" s="1"/>
  <c r="P15" i="18"/>
  <c r="N15" i="18"/>
  <c r="L15" i="18"/>
  <c r="K15" i="18"/>
  <c r="I15" i="18"/>
  <c r="G15" i="18"/>
  <c r="E15" i="18"/>
  <c r="AX21" i="18"/>
  <c r="AT21" i="18"/>
  <c r="AI21" i="18"/>
  <c r="AG21" i="18"/>
  <c r="AE21" i="18"/>
  <c r="AC21" i="18"/>
  <c r="V21" i="18"/>
  <c r="T21" i="18"/>
  <c r="Q21" i="18"/>
  <c r="R21" i="18" s="1"/>
  <c r="P21" i="18"/>
  <c r="N21" i="18"/>
  <c r="L21" i="18"/>
  <c r="K21" i="18"/>
  <c r="I21" i="18"/>
  <c r="G21" i="18"/>
  <c r="E21" i="18"/>
  <c r="AX7" i="18"/>
  <c r="AT7" i="18"/>
  <c r="AI7" i="18"/>
  <c r="AG7" i="18"/>
  <c r="AE7" i="18"/>
  <c r="AC7" i="18"/>
  <c r="V7" i="18"/>
  <c r="T7" i="18"/>
  <c r="Q7" i="18"/>
  <c r="R7" i="18" s="1"/>
  <c r="P7" i="18"/>
  <c r="N7" i="18"/>
  <c r="L7" i="18"/>
  <c r="K7" i="18"/>
  <c r="I7" i="18"/>
  <c r="G7" i="18"/>
  <c r="E7" i="18"/>
  <c r="AX33" i="18"/>
  <c r="AT33" i="18"/>
  <c r="AI33" i="18"/>
  <c r="AG33" i="18"/>
  <c r="AE33" i="18"/>
  <c r="AC33" i="18"/>
  <c r="V33" i="18"/>
  <c r="T33" i="18"/>
  <c r="Q33" i="18"/>
  <c r="R33" i="18" s="1"/>
  <c r="P33" i="18"/>
  <c r="N33" i="18"/>
  <c r="L33" i="18"/>
  <c r="K33" i="18"/>
  <c r="I33" i="18"/>
  <c r="G33" i="18"/>
  <c r="E33" i="18"/>
  <c r="AZ32" i="18"/>
  <c r="AX32" i="18"/>
  <c r="AT32" i="18"/>
  <c r="AI32" i="18"/>
  <c r="AG32" i="18"/>
  <c r="AE32" i="18"/>
  <c r="AC32" i="18"/>
  <c r="V32" i="18"/>
  <c r="T32" i="18"/>
  <c r="Q32" i="18"/>
  <c r="R32" i="18" s="1"/>
  <c r="P32" i="18"/>
  <c r="N32" i="18"/>
  <c r="L32" i="18"/>
  <c r="K32" i="18"/>
  <c r="I32" i="18"/>
  <c r="G32" i="18"/>
  <c r="E32" i="18"/>
  <c r="AX6" i="18"/>
  <c r="AT6" i="18"/>
  <c r="AI6" i="18"/>
  <c r="AG6" i="18"/>
  <c r="AE6" i="18"/>
  <c r="AC6" i="18"/>
  <c r="V6" i="18"/>
  <c r="T6" i="18"/>
  <c r="Q6" i="18"/>
  <c r="R6" i="18" s="1"/>
  <c r="P6" i="18"/>
  <c r="N6" i="18"/>
  <c r="L6" i="18"/>
  <c r="I6" i="18"/>
  <c r="G6" i="18"/>
  <c r="E6" i="18"/>
  <c r="AX26" i="18"/>
  <c r="AT26" i="18"/>
  <c r="AI26" i="18"/>
  <c r="AG26" i="18"/>
  <c r="AE26" i="18"/>
  <c r="AC26" i="18"/>
  <c r="V26" i="18"/>
  <c r="T26" i="18"/>
  <c r="Q26" i="18"/>
  <c r="R26" i="18" s="1"/>
  <c r="P26" i="18"/>
  <c r="N26" i="18"/>
  <c r="L26" i="18"/>
  <c r="K26" i="18"/>
  <c r="I26" i="18"/>
  <c r="G26" i="18"/>
  <c r="E26" i="18"/>
  <c r="AX22" i="18"/>
  <c r="AT22" i="18"/>
  <c r="AI22" i="18"/>
  <c r="AG22" i="18"/>
  <c r="AE22" i="18"/>
  <c r="AC22" i="18"/>
  <c r="V22" i="18"/>
  <c r="T22" i="18"/>
  <c r="Q22" i="18"/>
  <c r="R22" i="18" s="1"/>
  <c r="P22" i="18"/>
  <c r="N22" i="18"/>
  <c r="L22" i="18"/>
  <c r="K22" i="18"/>
  <c r="I22" i="18"/>
  <c r="G22" i="18"/>
  <c r="E22" i="18"/>
  <c r="AX34" i="18"/>
  <c r="AT34" i="18"/>
  <c r="AI34" i="18"/>
  <c r="AG34" i="18"/>
  <c r="AE34" i="18"/>
  <c r="AC34" i="18"/>
  <c r="V34" i="18"/>
  <c r="T34" i="18"/>
  <c r="Q34" i="18"/>
  <c r="R34" i="18" s="1"/>
  <c r="P34" i="18"/>
  <c r="N34" i="18"/>
  <c r="L34" i="18"/>
  <c r="K34" i="18"/>
  <c r="I34" i="18"/>
  <c r="G34" i="18"/>
  <c r="E34" i="18"/>
  <c r="AX13" i="18"/>
  <c r="AT13" i="18"/>
  <c r="AI13" i="18"/>
  <c r="AG13" i="18"/>
  <c r="AE13" i="18"/>
  <c r="AC13" i="18"/>
  <c r="V13" i="18"/>
  <c r="T13" i="18"/>
  <c r="Q13" i="18"/>
  <c r="R13" i="18" s="1"/>
  <c r="P13" i="18"/>
  <c r="N13" i="18"/>
  <c r="L13" i="18"/>
  <c r="K13" i="18"/>
  <c r="I13" i="18"/>
  <c r="G13" i="18"/>
  <c r="E13" i="18"/>
  <c r="AT11" i="18"/>
  <c r="E11" i="18"/>
  <c r="AX16" i="18"/>
  <c r="AT16" i="18"/>
  <c r="AI16" i="18"/>
  <c r="AG16" i="18"/>
  <c r="AE16" i="18"/>
  <c r="AC16" i="18"/>
  <c r="V16" i="18"/>
  <c r="T16" i="18"/>
  <c r="Q16" i="18"/>
  <c r="R16" i="18" s="1"/>
  <c r="P16" i="18"/>
  <c r="N16" i="18"/>
  <c r="L16" i="18"/>
  <c r="K16" i="18"/>
  <c r="I16" i="18"/>
  <c r="G16" i="18"/>
  <c r="E16" i="18"/>
  <c r="AX36" i="18"/>
  <c r="AT36" i="18"/>
  <c r="AI36" i="18"/>
  <c r="AG36" i="18"/>
  <c r="AE36" i="18"/>
  <c r="AC36" i="18"/>
  <c r="V36" i="18"/>
  <c r="T36" i="18"/>
  <c r="Q36" i="18"/>
  <c r="R36" i="18" s="1"/>
  <c r="P36" i="18"/>
  <c r="N36" i="18"/>
  <c r="L36" i="18"/>
  <c r="K36" i="18"/>
  <c r="I36" i="18"/>
  <c r="G36" i="18"/>
  <c r="E36" i="18"/>
  <c r="AX18" i="18"/>
  <c r="AT18" i="18"/>
  <c r="AI18" i="18"/>
  <c r="AG18" i="18"/>
  <c r="AE18" i="18"/>
  <c r="AC18" i="18"/>
  <c r="V18" i="18"/>
  <c r="T18" i="18"/>
  <c r="Q18" i="18"/>
  <c r="R18" i="18" s="1"/>
  <c r="P18" i="18"/>
  <c r="N18" i="18"/>
  <c r="L18" i="18"/>
  <c r="K18" i="18"/>
  <c r="I18" i="18"/>
  <c r="G18" i="18"/>
  <c r="E18" i="18"/>
  <c r="AX25" i="18"/>
  <c r="AT25" i="18"/>
  <c r="AI25" i="18"/>
  <c r="AG25" i="18"/>
  <c r="AE25" i="18"/>
  <c r="AC25" i="18"/>
  <c r="V25" i="18"/>
  <c r="T25" i="18"/>
  <c r="Q25" i="18"/>
  <c r="R25" i="18" s="1"/>
  <c r="P25" i="18"/>
  <c r="N25" i="18"/>
  <c r="L25" i="18"/>
  <c r="I25" i="18"/>
  <c r="G25" i="18"/>
  <c r="E25" i="18"/>
  <c r="AX23" i="18"/>
  <c r="AT23" i="18"/>
  <c r="AI23" i="18"/>
  <c r="AG23" i="18"/>
  <c r="AE23" i="18"/>
  <c r="AC23" i="18"/>
  <c r="V23" i="18"/>
  <c r="T23" i="18"/>
  <c r="Q23" i="18"/>
  <c r="R23" i="18" s="1"/>
  <c r="P23" i="18"/>
  <c r="N23" i="18"/>
  <c r="L23" i="18"/>
  <c r="K23" i="18"/>
  <c r="I23" i="18"/>
  <c r="G23" i="18"/>
  <c r="E23" i="18"/>
  <c r="AX10" i="18"/>
  <c r="AT10" i="18"/>
  <c r="AI10" i="18"/>
  <c r="AG10" i="18"/>
  <c r="AE10" i="18"/>
  <c r="AC10" i="18"/>
  <c r="V10" i="18"/>
  <c r="T10" i="18"/>
  <c r="Q10" i="18"/>
  <c r="R10" i="18" s="1"/>
  <c r="P10" i="18"/>
  <c r="N10" i="18"/>
  <c r="L10" i="18"/>
  <c r="K10" i="18"/>
  <c r="I10" i="18"/>
  <c r="G10" i="18"/>
  <c r="E10" i="18"/>
  <c r="AX31" i="18"/>
  <c r="AT31" i="18"/>
  <c r="AI31" i="18"/>
  <c r="AG31" i="18"/>
  <c r="AE31" i="18"/>
  <c r="AC31" i="18"/>
  <c r="V31" i="18"/>
  <c r="T31" i="18"/>
  <c r="Q31" i="18"/>
  <c r="R31" i="18" s="1"/>
  <c r="P31" i="18"/>
  <c r="N31" i="18"/>
  <c r="L31" i="18"/>
  <c r="K31" i="18"/>
  <c r="I31" i="18"/>
  <c r="G31" i="18"/>
  <c r="E31" i="18"/>
  <c r="AX17" i="18"/>
  <c r="AT17" i="18"/>
  <c r="AI17" i="18"/>
  <c r="AG17" i="18"/>
  <c r="AE17" i="18"/>
  <c r="AC17" i="18"/>
  <c r="V17" i="18"/>
  <c r="T17" i="18"/>
  <c r="Q17" i="18"/>
  <c r="R17" i="18" s="1"/>
  <c r="P17" i="18"/>
  <c r="N17" i="18"/>
  <c r="L17" i="18"/>
  <c r="K17" i="18"/>
  <c r="I17" i="18"/>
  <c r="G17" i="18"/>
  <c r="E17" i="18"/>
  <c r="AZ27" i="18"/>
  <c r="AX27" i="18"/>
  <c r="AT27" i="18"/>
  <c r="AI27" i="18"/>
  <c r="AG27" i="18"/>
  <c r="AE27" i="18"/>
  <c r="AC27" i="18"/>
  <c r="V27" i="18"/>
  <c r="T27" i="18"/>
  <c r="Q27" i="18"/>
  <c r="R27" i="18" s="1"/>
  <c r="P27" i="18"/>
  <c r="N27" i="18"/>
  <c r="L27" i="18"/>
  <c r="K27" i="18"/>
  <c r="I27" i="18"/>
  <c r="G27" i="18"/>
  <c r="E27" i="18"/>
  <c r="AX30" i="18"/>
  <c r="AT30" i="18"/>
  <c r="AI30" i="18"/>
  <c r="AG30" i="18"/>
  <c r="AE30" i="18"/>
  <c r="AC30" i="18"/>
  <c r="V30" i="18"/>
  <c r="T30" i="18"/>
  <c r="Q30" i="18"/>
  <c r="R30" i="18" s="1"/>
  <c r="P30" i="18"/>
  <c r="N30" i="18"/>
  <c r="L30" i="18"/>
  <c r="K30" i="18"/>
  <c r="I30" i="18"/>
  <c r="G30" i="18"/>
  <c r="E30" i="18"/>
  <c r="AX8" i="18"/>
  <c r="AT8" i="18"/>
  <c r="AI8" i="18"/>
  <c r="AG8" i="18"/>
  <c r="AE8" i="18"/>
  <c r="AC8" i="18"/>
  <c r="V8" i="18"/>
  <c r="T8" i="18"/>
  <c r="Q8" i="18"/>
  <c r="R8" i="18" s="1"/>
  <c r="P8" i="18"/>
  <c r="N8" i="18"/>
  <c r="L8" i="18"/>
  <c r="K8" i="18"/>
  <c r="I8" i="18"/>
  <c r="G8" i="18"/>
  <c r="E8" i="18"/>
  <c r="AX4" i="18"/>
  <c r="AT4" i="18"/>
  <c r="AI4" i="18"/>
  <c r="AG4" i="18"/>
  <c r="AE4" i="18"/>
  <c r="AC4" i="18"/>
  <c r="V4" i="18"/>
  <c r="T4" i="18"/>
  <c r="Q4" i="18"/>
  <c r="R4" i="18" s="1"/>
  <c r="P4" i="18"/>
  <c r="N4" i="18"/>
  <c r="L4" i="18"/>
  <c r="K4" i="18"/>
  <c r="I4" i="18"/>
  <c r="G4" i="18"/>
  <c r="E4" i="18"/>
  <c r="AX12" i="18"/>
  <c r="AT12" i="18"/>
  <c r="AI12" i="18"/>
  <c r="AG12" i="18"/>
  <c r="AE12" i="18"/>
  <c r="AC12" i="18"/>
  <c r="V12" i="18"/>
  <c r="T12" i="18"/>
  <c r="Q12" i="18"/>
  <c r="R12" i="18" s="1"/>
  <c r="P12" i="18"/>
  <c r="N12" i="18"/>
  <c r="L12" i="18"/>
  <c r="K12" i="18"/>
  <c r="I12" i="18"/>
  <c r="G12" i="18"/>
  <c r="E12" i="18"/>
  <c r="AX20" i="18"/>
  <c r="AT20" i="18"/>
  <c r="AI20" i="18"/>
  <c r="AG20" i="18"/>
  <c r="AE20" i="18"/>
  <c r="AC20" i="18"/>
  <c r="V20" i="18"/>
  <c r="T20" i="18"/>
  <c r="Q20" i="18"/>
  <c r="R20" i="18" s="1"/>
  <c r="P20" i="18"/>
  <c r="N20" i="18"/>
  <c r="L20" i="18"/>
  <c r="K20" i="18"/>
  <c r="I20" i="18"/>
  <c r="G20" i="18"/>
  <c r="E20" i="18"/>
  <c r="AX14" i="18"/>
  <c r="AT14" i="18"/>
  <c r="AI14" i="18"/>
  <c r="AG14" i="18"/>
  <c r="AE14" i="18"/>
  <c r="AC14" i="18"/>
  <c r="V14" i="18"/>
  <c r="T14" i="18"/>
  <c r="Q14" i="18"/>
  <c r="R14" i="18" s="1"/>
  <c r="P14" i="18"/>
  <c r="N14" i="18"/>
  <c r="L14" i="18"/>
  <c r="K14" i="18"/>
  <c r="I14" i="18"/>
  <c r="G14" i="18"/>
  <c r="E14" i="18"/>
  <c r="AX5" i="18"/>
  <c r="AT5" i="18"/>
  <c r="AI5" i="18"/>
  <c r="AG5" i="18"/>
  <c r="AE5" i="18"/>
  <c r="AC5" i="18"/>
  <c r="V5" i="18"/>
  <c r="T5" i="18"/>
  <c r="Q5" i="18"/>
  <c r="R5" i="18" s="1"/>
  <c r="P5" i="18"/>
  <c r="N5" i="18"/>
  <c r="L5" i="18"/>
  <c r="K5" i="18"/>
  <c r="I5" i="18"/>
  <c r="G5" i="18"/>
  <c r="E5" i="18"/>
  <c r="AX28" i="18"/>
  <c r="AT28" i="18"/>
  <c r="AI28" i="18"/>
  <c r="AG28" i="18"/>
  <c r="AE28" i="18"/>
  <c r="AC28" i="18"/>
  <c r="V28" i="18"/>
  <c r="T28" i="18"/>
  <c r="Q28" i="18"/>
  <c r="R28" i="18" s="1"/>
  <c r="P28" i="18"/>
  <c r="N28" i="18"/>
  <c r="L28" i="18"/>
  <c r="K28" i="18"/>
  <c r="I28" i="18"/>
  <c r="G28" i="18"/>
  <c r="E28" i="18"/>
  <c r="AX19" i="18"/>
  <c r="AT19" i="18"/>
  <c r="AI19" i="18"/>
  <c r="AG19" i="18"/>
  <c r="AE19" i="18"/>
  <c r="AC19" i="18"/>
  <c r="V19" i="18"/>
  <c r="T19" i="18"/>
  <c r="Q19" i="18"/>
  <c r="R19" i="18" s="1"/>
  <c r="P19" i="18"/>
  <c r="N19" i="18"/>
  <c r="L19" i="18"/>
  <c r="K19" i="18"/>
  <c r="I19" i="18"/>
  <c r="G19" i="18"/>
  <c r="E19" i="18"/>
  <c r="AX24" i="18"/>
  <c r="AT24" i="18"/>
  <c r="AI24" i="18"/>
  <c r="AG24" i="18"/>
  <c r="AE24" i="18"/>
  <c r="AC24" i="18"/>
  <c r="V24" i="18"/>
  <c r="T24" i="18"/>
  <c r="Q24" i="18"/>
  <c r="R24" i="18" s="1"/>
  <c r="P24" i="18"/>
  <c r="N24" i="18"/>
  <c r="L24" i="18"/>
  <c r="K24" i="18"/>
  <c r="I24" i="18"/>
  <c r="G24" i="18"/>
  <c r="E24" i="18"/>
  <c r="AX35" i="18"/>
  <c r="AT35" i="18"/>
  <c r="AI35" i="18"/>
  <c r="AG35" i="18"/>
  <c r="AE35" i="18"/>
  <c r="AC35" i="18"/>
  <c r="V35" i="18"/>
  <c r="T35" i="18"/>
  <c r="Q35" i="18"/>
  <c r="P35" i="18"/>
  <c r="N35" i="18"/>
  <c r="L35" i="18"/>
  <c r="K35" i="18"/>
  <c r="I35" i="18"/>
  <c r="G35" i="18"/>
  <c r="E35" i="18"/>
  <c r="AT41" i="18" l="1"/>
  <c r="AG41" i="18"/>
  <c r="R35" i="18"/>
  <c r="Q41" i="18"/>
  <c r="R41" i="18" s="1"/>
  <c r="AX41" i="18"/>
  <c r="AZ41" i="18"/>
  <c r="AK18" i="17" l="1"/>
  <c r="AI18" i="17"/>
  <c r="AE18" i="17"/>
  <c r="J18" i="17"/>
  <c r="H18" i="17"/>
  <c r="F18" i="17"/>
  <c r="AK17" i="17"/>
  <c r="AI17" i="17"/>
  <c r="AE17" i="17"/>
  <c r="J17" i="17"/>
  <c r="H17" i="17"/>
  <c r="F17" i="17"/>
  <c r="AK16" i="17"/>
  <c r="AI16" i="17"/>
  <c r="AE16" i="17"/>
  <c r="J16" i="17"/>
  <c r="H16" i="17"/>
  <c r="F16" i="17"/>
  <c r="AK15" i="17"/>
  <c r="AI15" i="17"/>
  <c r="AE15" i="17"/>
  <c r="J15" i="17"/>
  <c r="H15" i="17"/>
  <c r="F15" i="17"/>
  <c r="AK14" i="17"/>
  <c r="AI14" i="17"/>
  <c r="AE14" i="17"/>
  <c r="J14" i="17"/>
  <c r="H14" i="17"/>
  <c r="F14" i="17"/>
  <c r="AK8" i="17"/>
  <c r="AI8" i="17"/>
  <c r="AE8" i="17"/>
  <c r="J8" i="17"/>
  <c r="H8" i="17"/>
  <c r="F8" i="17"/>
  <c r="AK7" i="17"/>
  <c r="AI7" i="17"/>
  <c r="AE7" i="17"/>
  <c r="J7" i="17"/>
  <c r="H7" i="17"/>
  <c r="F7" i="17"/>
  <c r="AK6" i="17"/>
  <c r="AI6" i="17"/>
  <c r="AE6" i="17"/>
  <c r="J6" i="17"/>
  <c r="H6" i="17"/>
  <c r="F6" i="17"/>
  <c r="AK5" i="17"/>
  <c r="AI5" i="17"/>
  <c r="AE5" i="17"/>
  <c r="J5" i="17"/>
  <c r="H5" i="17"/>
  <c r="F5" i="17"/>
  <c r="AK4" i="17"/>
  <c r="AI4" i="17"/>
  <c r="AE4" i="17"/>
  <c r="J4" i="17"/>
  <c r="H4" i="17"/>
  <c r="F4" i="17"/>
  <c r="C4" i="17"/>
  <c r="AK60" i="16"/>
  <c r="AI60" i="16"/>
  <c r="AE60" i="16"/>
  <c r="J60" i="16"/>
  <c r="H60" i="16"/>
  <c r="F60" i="16"/>
  <c r="AK59" i="16"/>
  <c r="AI59" i="16"/>
  <c r="AE59" i="16"/>
  <c r="J59" i="16"/>
  <c r="H59" i="16"/>
  <c r="F59" i="16"/>
  <c r="AK58" i="16"/>
  <c r="AI58" i="16"/>
  <c r="AE58" i="16"/>
  <c r="J58" i="16"/>
  <c r="H58" i="16"/>
  <c r="F58" i="16"/>
  <c r="AK57" i="16"/>
  <c r="AI57" i="16"/>
  <c r="AE57" i="16"/>
  <c r="J57" i="16"/>
  <c r="H57" i="16"/>
  <c r="F57" i="16"/>
  <c r="AK56" i="16"/>
  <c r="AI56" i="16"/>
  <c r="AE56" i="16"/>
  <c r="J56" i="16"/>
  <c r="H56" i="16"/>
  <c r="F56" i="16"/>
  <c r="AK55" i="16"/>
  <c r="AI55" i="16"/>
  <c r="AE55" i="16"/>
  <c r="J55" i="16"/>
  <c r="H55" i="16"/>
  <c r="F55" i="16"/>
  <c r="AK54" i="16"/>
  <c r="AI54" i="16"/>
  <c r="AE54" i="16"/>
  <c r="J54" i="16"/>
  <c r="H54" i="16"/>
  <c r="F54" i="16"/>
  <c r="AK53" i="16"/>
  <c r="AI53" i="16"/>
  <c r="AE53" i="16"/>
  <c r="J53" i="16"/>
  <c r="H53" i="16"/>
  <c r="F53" i="16"/>
  <c r="AK52" i="16"/>
  <c r="AI52" i="16"/>
  <c r="AE52" i="16"/>
  <c r="J52" i="16"/>
  <c r="H52" i="16"/>
  <c r="F52" i="16"/>
  <c r="AK51" i="16"/>
  <c r="AI51" i="16"/>
  <c r="AE51" i="16"/>
  <c r="J51" i="16"/>
  <c r="H51" i="16"/>
  <c r="F51" i="16"/>
  <c r="AK50" i="16"/>
  <c r="AI50" i="16"/>
  <c r="AE50" i="16"/>
  <c r="J50" i="16"/>
  <c r="H50" i="16"/>
  <c r="F50" i="16"/>
  <c r="AK49" i="16"/>
  <c r="AI49" i="16"/>
  <c r="AE49" i="16"/>
  <c r="J49" i="16"/>
  <c r="H49" i="16"/>
  <c r="F49" i="16"/>
  <c r="AK48" i="16"/>
  <c r="AI48" i="16"/>
  <c r="AE48" i="16"/>
  <c r="J48" i="16"/>
  <c r="H48" i="16"/>
  <c r="F48" i="16"/>
  <c r="AK47" i="16"/>
  <c r="AI47" i="16"/>
  <c r="AE47" i="16"/>
  <c r="J47" i="16"/>
  <c r="H47" i="16"/>
  <c r="F47" i="16"/>
  <c r="AK46" i="16"/>
  <c r="AI46" i="16"/>
  <c r="AE46" i="16"/>
  <c r="J46" i="16"/>
  <c r="H46" i="16"/>
  <c r="F46" i="16"/>
  <c r="AK12" i="16"/>
  <c r="AI12" i="16"/>
  <c r="AE12" i="16"/>
  <c r="J12" i="16"/>
  <c r="H12" i="16"/>
  <c r="F12" i="16"/>
  <c r="AK16" i="16"/>
  <c r="AG16" i="16"/>
  <c r="AI16" i="16" s="1"/>
  <c r="AE16" i="16"/>
  <c r="J16" i="16"/>
  <c r="H16" i="16"/>
  <c r="F16" i="16"/>
  <c r="AK23" i="16"/>
  <c r="AI23" i="16"/>
  <c r="AF23" i="16"/>
  <c r="AE23" i="16"/>
  <c r="J23" i="16"/>
  <c r="H23" i="16"/>
  <c r="F23" i="16"/>
  <c r="AK36" i="16"/>
  <c r="AI36" i="16"/>
  <c r="AE36" i="16"/>
  <c r="J36" i="16"/>
  <c r="H36" i="16"/>
  <c r="F36" i="16"/>
  <c r="AJ8" i="16"/>
  <c r="AK8" i="16" s="1"/>
  <c r="AG8" i="16"/>
  <c r="AI8" i="16" s="1"/>
  <c r="AC8" i="16"/>
  <c r="AE8" i="16" s="1"/>
  <c r="J8" i="16"/>
  <c r="H8" i="16"/>
  <c r="F8" i="16"/>
  <c r="AK7" i="16"/>
  <c r="AI7" i="16"/>
  <c r="AE7" i="16"/>
  <c r="J7" i="16"/>
  <c r="H7" i="16"/>
  <c r="F7" i="16"/>
  <c r="C7" i="16"/>
  <c r="AK24" i="16"/>
  <c r="AG24" i="16"/>
  <c r="AI24" i="16" s="1"/>
  <c r="AE24" i="16"/>
  <c r="J24" i="16"/>
  <c r="H24" i="16"/>
  <c r="F24" i="16"/>
  <c r="AK30" i="16"/>
  <c r="AI30" i="16"/>
  <c r="AE30" i="16"/>
  <c r="J30" i="16"/>
  <c r="H30" i="16"/>
  <c r="F30" i="16"/>
  <c r="AK33" i="16"/>
  <c r="AI33" i="16"/>
  <c r="AE33" i="16"/>
  <c r="J33" i="16"/>
  <c r="H33" i="16"/>
  <c r="F33" i="16"/>
  <c r="AK26" i="16"/>
  <c r="AI26" i="16"/>
  <c r="AE26" i="16"/>
  <c r="J26" i="16"/>
  <c r="H26" i="16"/>
  <c r="F26" i="16"/>
  <c r="AK32" i="16"/>
  <c r="AI32" i="16"/>
  <c r="AE32" i="16"/>
  <c r="J32" i="16"/>
  <c r="H32" i="16"/>
  <c r="F32" i="16"/>
  <c r="AK40" i="16"/>
  <c r="AI40" i="16"/>
  <c r="AE40" i="16"/>
  <c r="AK19" i="16"/>
  <c r="AI19" i="16"/>
  <c r="AE19" i="16"/>
  <c r="J19" i="16"/>
  <c r="H19" i="16"/>
  <c r="F19" i="16"/>
  <c r="AK25" i="16"/>
  <c r="AI25" i="16"/>
  <c r="AE25" i="16"/>
  <c r="J25" i="16"/>
  <c r="H25" i="16"/>
  <c r="F25" i="16"/>
  <c r="AK20" i="16"/>
  <c r="AG20" i="16"/>
  <c r="AI20" i="16" s="1"/>
  <c r="AE20" i="16"/>
  <c r="J20" i="16"/>
  <c r="H20" i="16"/>
  <c r="F20" i="16"/>
  <c r="AH9" i="16"/>
  <c r="AK9" i="16" s="1"/>
  <c r="AG9" i="16"/>
  <c r="AI9" i="16" s="1"/>
  <c r="AF9" i="16"/>
  <c r="AE9" i="16"/>
  <c r="J9" i="16"/>
  <c r="H9" i="16"/>
  <c r="F9" i="16"/>
  <c r="AK34" i="16"/>
  <c r="AI34" i="16"/>
  <c r="AE34" i="16"/>
  <c r="J34" i="16"/>
  <c r="H34" i="16"/>
  <c r="F34" i="16"/>
  <c r="AK35" i="16"/>
  <c r="AI35" i="16"/>
  <c r="AE35" i="16"/>
  <c r="J35" i="16"/>
  <c r="H35" i="16"/>
  <c r="F35" i="16"/>
  <c r="AK31" i="16"/>
  <c r="AI31" i="16"/>
  <c r="AE31" i="16"/>
  <c r="J31" i="16"/>
  <c r="H31" i="16"/>
  <c r="F31" i="16"/>
  <c r="AK27" i="16"/>
  <c r="AI27" i="16"/>
  <c r="AE27" i="16"/>
  <c r="J27" i="16"/>
  <c r="H27" i="16"/>
  <c r="F27" i="16"/>
  <c r="AK37" i="16"/>
  <c r="AI37" i="16"/>
  <c r="AE37" i="16"/>
  <c r="J37" i="16"/>
  <c r="H37" i="16"/>
  <c r="F37" i="16"/>
  <c r="AK21" i="16"/>
  <c r="AI21" i="16"/>
  <c r="AE21" i="16"/>
  <c r="J21" i="16"/>
  <c r="H21" i="16"/>
  <c r="F21" i="16"/>
  <c r="AK38" i="16"/>
  <c r="AI38" i="16"/>
  <c r="AE38" i="16"/>
  <c r="J38" i="16"/>
  <c r="H38" i="16"/>
  <c r="F38" i="16"/>
  <c r="AK29" i="16"/>
  <c r="AI29" i="16"/>
  <c r="AE29" i="16"/>
  <c r="J29" i="16"/>
  <c r="H29" i="16"/>
  <c r="F29" i="16"/>
  <c r="AK39" i="16"/>
  <c r="AI39" i="16"/>
  <c r="AE39" i="16"/>
  <c r="J39" i="16"/>
  <c r="H39" i="16"/>
  <c r="F39" i="16"/>
  <c r="AK22" i="16"/>
  <c r="AI22" i="16"/>
  <c r="AE22" i="16"/>
  <c r="J22" i="16"/>
  <c r="H22" i="16"/>
  <c r="F22" i="16"/>
  <c r="AK6" i="16"/>
  <c r="AG6" i="16"/>
  <c r="AI6" i="16" s="1"/>
  <c r="AC6" i="16"/>
  <c r="AE6" i="16" s="1"/>
  <c r="J6" i="16"/>
  <c r="H6" i="16"/>
  <c r="F6" i="16"/>
  <c r="C6" i="16"/>
  <c r="AH14" i="16"/>
  <c r="AK14" i="16" s="1"/>
  <c r="AG14" i="16"/>
  <c r="AI14" i="16" s="1"/>
  <c r="AE14" i="16"/>
  <c r="J14" i="16"/>
  <c r="H14" i="16"/>
  <c r="F14" i="16"/>
  <c r="AK5" i="16"/>
  <c r="AG5" i="16"/>
  <c r="AI5" i="16" s="1"/>
  <c r="AF5" i="16"/>
  <c r="AE5" i="16"/>
  <c r="J5" i="16"/>
  <c r="H5" i="16"/>
  <c r="F5" i="16"/>
  <c r="AK28" i="16"/>
  <c r="AI28" i="16"/>
  <c r="AE28" i="16"/>
  <c r="J28" i="16"/>
  <c r="H28" i="16"/>
  <c r="F28" i="16"/>
  <c r="AK11" i="16"/>
  <c r="AI11" i="16"/>
  <c r="AE11" i="16"/>
  <c r="J11" i="16"/>
  <c r="H11" i="16"/>
  <c r="F11" i="16"/>
  <c r="AK4" i="16"/>
  <c r="AI4" i="16"/>
  <c r="AE4" i="16"/>
  <c r="J4" i="16"/>
  <c r="H4" i="16"/>
  <c r="F4" i="16"/>
  <c r="C4" i="16"/>
  <c r="AK17" i="16"/>
  <c r="AI17" i="16"/>
  <c r="AE17" i="16"/>
  <c r="J17" i="16"/>
  <c r="H17" i="16"/>
  <c r="F17" i="16"/>
  <c r="AK10" i="16"/>
  <c r="AI10" i="16"/>
  <c r="AE10" i="16"/>
  <c r="J10" i="16"/>
  <c r="H10" i="16"/>
  <c r="F10" i="16"/>
  <c r="AK13" i="16"/>
  <c r="AI13" i="16"/>
  <c r="AE13" i="16"/>
  <c r="J13" i="16"/>
  <c r="H13" i="16"/>
  <c r="F13" i="16"/>
  <c r="AK18" i="16"/>
  <c r="AI18" i="16"/>
  <c r="AE18" i="16"/>
  <c r="J18" i="16"/>
  <c r="H18" i="16"/>
  <c r="F18" i="16"/>
  <c r="AK15" i="16"/>
  <c r="AI15" i="16"/>
  <c r="AE15" i="16"/>
  <c r="J15" i="16"/>
  <c r="H15" i="16"/>
  <c r="F15" i="16"/>
  <c r="AK33" i="15"/>
  <c r="AI33" i="15"/>
  <c r="AE33" i="15"/>
  <c r="J33" i="15"/>
  <c r="H33" i="15"/>
  <c r="F33" i="15"/>
  <c r="AK32" i="15"/>
  <c r="AI32" i="15"/>
  <c r="AE32" i="15"/>
  <c r="J32" i="15"/>
  <c r="H32" i="15"/>
  <c r="F32" i="15"/>
  <c r="AK31" i="15"/>
  <c r="AI31" i="15"/>
  <c r="AE31" i="15"/>
  <c r="J31" i="15"/>
  <c r="H31" i="15"/>
  <c r="F31" i="15"/>
  <c r="AK30" i="15"/>
  <c r="AI30" i="15"/>
  <c r="AE30" i="15"/>
  <c r="J30" i="15"/>
  <c r="H30" i="15"/>
  <c r="F30" i="15"/>
  <c r="AK29" i="15"/>
  <c r="AI29" i="15"/>
  <c r="AE29" i="15"/>
  <c r="J29" i="15"/>
  <c r="H29" i="15"/>
  <c r="F29" i="15"/>
  <c r="AK28" i="15"/>
  <c r="AI28" i="15"/>
  <c r="AE28" i="15"/>
  <c r="J28" i="15"/>
  <c r="H28" i="15"/>
  <c r="F28" i="15"/>
  <c r="AK27" i="15"/>
  <c r="AI27" i="15"/>
  <c r="AE27" i="15"/>
  <c r="J27" i="15"/>
  <c r="H27" i="15"/>
  <c r="F27" i="15"/>
  <c r="AK26" i="15"/>
  <c r="AI26" i="15"/>
  <c r="AE26" i="15"/>
  <c r="J26" i="15"/>
  <c r="H26" i="15"/>
  <c r="F26" i="15"/>
  <c r="C26" i="15"/>
  <c r="AK25" i="15"/>
  <c r="AI25" i="15"/>
  <c r="AE25" i="15"/>
  <c r="J25" i="15"/>
  <c r="H25" i="15"/>
  <c r="F25" i="15"/>
  <c r="AK19" i="15"/>
  <c r="AI19" i="15"/>
  <c r="AE19" i="15"/>
  <c r="J19" i="15"/>
  <c r="H19" i="15"/>
  <c r="F19" i="15"/>
  <c r="AK18" i="15"/>
  <c r="AI18" i="15"/>
  <c r="AE18" i="15"/>
  <c r="J18" i="15"/>
  <c r="H18" i="15"/>
  <c r="F18" i="15"/>
  <c r="AK17" i="15"/>
  <c r="AI17" i="15"/>
  <c r="AE17" i="15"/>
  <c r="J17" i="15"/>
  <c r="H17" i="15"/>
  <c r="F17" i="15"/>
  <c r="AK16" i="15"/>
  <c r="AI16" i="15"/>
  <c r="AE16" i="15"/>
  <c r="J16" i="15"/>
  <c r="H16" i="15"/>
  <c r="F16" i="15"/>
  <c r="AK15" i="15"/>
  <c r="AI15" i="15"/>
  <c r="AE15" i="15"/>
  <c r="J15" i="15"/>
  <c r="H15" i="15"/>
  <c r="F15" i="15"/>
  <c r="AK14" i="15"/>
  <c r="AI14" i="15"/>
  <c r="AE14" i="15"/>
  <c r="J14" i="15"/>
  <c r="H14" i="15"/>
  <c r="F14" i="15"/>
  <c r="AK13" i="15"/>
  <c r="AI13" i="15"/>
  <c r="AE13" i="15"/>
  <c r="J13" i="15"/>
  <c r="H13" i="15"/>
  <c r="F13" i="15"/>
  <c r="AK12" i="15"/>
  <c r="AI12" i="15"/>
  <c r="AE12" i="15"/>
  <c r="J12" i="15"/>
  <c r="H12" i="15"/>
  <c r="F12" i="15"/>
  <c r="C12" i="15"/>
  <c r="AK11" i="15"/>
  <c r="AI11" i="15"/>
  <c r="AE11" i="15"/>
  <c r="J11" i="15"/>
  <c r="H11" i="15"/>
  <c r="F11" i="15"/>
  <c r="AK10" i="15"/>
  <c r="AI10" i="15"/>
  <c r="AE10" i="15"/>
  <c r="J10" i="15"/>
  <c r="H10" i="15"/>
  <c r="F10" i="15"/>
  <c r="AK9" i="15"/>
  <c r="AI9" i="15"/>
  <c r="AE9" i="15"/>
  <c r="J9" i="15"/>
  <c r="H9" i="15"/>
  <c r="F9" i="15"/>
  <c r="AK8" i="15"/>
  <c r="AI8" i="15"/>
  <c r="AE8" i="15"/>
  <c r="J8" i="15"/>
  <c r="H8" i="15"/>
  <c r="F8" i="15"/>
  <c r="AK7" i="15"/>
  <c r="AI7" i="15"/>
  <c r="AE7" i="15"/>
  <c r="J7" i="15"/>
  <c r="H7" i="15"/>
  <c r="F7" i="15"/>
  <c r="C7" i="15"/>
  <c r="AK6" i="15"/>
  <c r="AI6" i="15"/>
  <c r="AE6" i="15"/>
  <c r="J6" i="15"/>
  <c r="H6" i="15"/>
  <c r="F6" i="15"/>
  <c r="C6" i="15"/>
  <c r="AK5" i="15"/>
  <c r="AI5" i="15"/>
  <c r="AE5" i="15"/>
  <c r="J5" i="15"/>
  <c r="H5" i="15"/>
  <c r="F5" i="15"/>
  <c r="AK4" i="15"/>
  <c r="AI4" i="15"/>
  <c r="AE4" i="15"/>
  <c r="J4" i="15"/>
  <c r="H4" i="15"/>
  <c r="F4" i="15"/>
  <c r="C4" i="15"/>
  <c r="K28" i="13"/>
  <c r="K27" i="13"/>
  <c r="K22" i="13"/>
</calcChain>
</file>

<file path=xl/sharedStrings.xml><?xml version="1.0" encoding="utf-8"?>
<sst xmlns="http://schemas.openxmlformats.org/spreadsheetml/2006/main" count="804" uniqueCount="226">
  <si>
    <t>Building Count</t>
  </si>
  <si>
    <t>Building Exposure</t>
  </si>
  <si>
    <t>Pre-FIRM</t>
  </si>
  <si>
    <t>Post-FIRM</t>
  </si>
  <si>
    <t>Essential Facilities</t>
  </si>
  <si>
    <t>Community Assets</t>
  </si>
  <si>
    <t>Building Damage Estimates</t>
  </si>
  <si>
    <t>Future Map Conditions</t>
  </si>
  <si>
    <t>Mapped In</t>
  </si>
  <si>
    <t>Mapped Out</t>
  </si>
  <si>
    <t>Mapped In-Floodway</t>
  </si>
  <si>
    <t>Remains Same</t>
  </si>
  <si>
    <t>Remains Same-Floodway</t>
  </si>
  <si>
    <t>SFHA New Floodway</t>
  </si>
  <si>
    <t>Residential</t>
  </si>
  <si>
    <t>Unknown</t>
  </si>
  <si>
    <t>Post-FIRM construction regulated to Pre-FIRM (Mapped Into SFHA)</t>
  </si>
  <si>
    <t>Total Building Loss (USD)</t>
  </si>
  <si>
    <t>Total Debris</t>
  </si>
  <si>
    <t>Mean Debris</t>
  </si>
  <si>
    <t>Total Floodway Structures</t>
  </si>
  <si>
    <t>Watershed Area (sq. mi)</t>
  </si>
  <si>
    <t>Mean Building Cost/Exposure</t>
  </si>
  <si>
    <t>Total Mapped In</t>
  </si>
  <si>
    <t>Community</t>
  </si>
  <si>
    <t>Watershed</t>
  </si>
  <si>
    <t>Non-Residential</t>
  </si>
  <si>
    <t>% Residential</t>
  </si>
  <si>
    <t>% Non-Residential</t>
  </si>
  <si>
    <t>Mobile Homes</t>
  </si>
  <si>
    <t>% Mobile Homes</t>
  </si>
  <si>
    <t>Occupancy Class</t>
  </si>
  <si>
    <t>Owner-Occupied</t>
  </si>
  <si>
    <t>FIRM Status</t>
  </si>
  <si>
    <t>Post-FIRM Minus Rated</t>
  </si>
  <si>
    <t>Loss Model Estimates 1% Flood</t>
  </si>
  <si>
    <t>Mean Building Loss (USD)</t>
  </si>
  <si>
    <t>Mean Building Damage %</t>
  </si>
  <si>
    <r>
      <t>#SDE Structures (</t>
    </r>
    <r>
      <rPr>
        <sz val="11"/>
        <color theme="1"/>
        <rFont val="Calibri"/>
        <family val="2"/>
      </rPr>
      <t>≥ 50% Damage)</t>
    </r>
  </si>
  <si>
    <t>Debris (tons)</t>
  </si>
  <si>
    <t>Flood Zone Hazards</t>
  </si>
  <si>
    <t>Total Remains Same</t>
  </si>
  <si>
    <t>Addison (Webster Springs)</t>
  </si>
  <si>
    <t>Bancroft</t>
  </si>
  <si>
    <t>Belle</t>
  </si>
  <si>
    <t>Buffalo</t>
  </si>
  <si>
    <t>Cedar Grove</t>
  </si>
  <si>
    <t>Charleston</t>
  </si>
  <si>
    <t>Chesapeake</t>
  </si>
  <si>
    <t>Clay</t>
  </si>
  <si>
    <t>Clendenin</t>
  </si>
  <si>
    <t>Danville</t>
  </si>
  <si>
    <t>Dunbar</t>
  </si>
  <si>
    <t>East Bank</t>
  </si>
  <si>
    <t>Eleanor</t>
  </si>
  <si>
    <t>Gassaway</t>
  </si>
  <si>
    <t>Glasgow</t>
  </si>
  <si>
    <t>Handley</t>
  </si>
  <si>
    <t>Leon</t>
  </si>
  <si>
    <t>Lester</t>
  </si>
  <si>
    <t>Madison</t>
  </si>
  <si>
    <t>Marmet</t>
  </si>
  <si>
    <t>Montgomery</t>
  </si>
  <si>
    <t>Nitro</t>
  </si>
  <si>
    <t>Pax</t>
  </si>
  <si>
    <t>Poca</t>
  </si>
  <si>
    <t>Pratt</t>
  </si>
  <si>
    <t>Smithers</t>
  </si>
  <si>
    <t>South Charleston</t>
  </si>
  <si>
    <t>St. Albans</t>
  </si>
  <si>
    <t>Sutton</t>
  </si>
  <si>
    <t>Sylvester</t>
  </si>
  <si>
    <t>Whitesville</t>
  </si>
  <si>
    <t>Winfield</t>
  </si>
  <si>
    <t>Elk</t>
  </si>
  <si>
    <t>Lower Kanawha</t>
  </si>
  <si>
    <t>Upper Kanawha</t>
  </si>
  <si>
    <t>Upper Kanawha, Lower Kanawha, Elk</t>
  </si>
  <si>
    <t>Coal</t>
  </si>
  <si>
    <t>Gauley Bridge*</t>
  </si>
  <si>
    <t>*majority of incorporated area not within designated watershed; only structures within the watershed have been included in statistics</t>
  </si>
  <si>
    <t>Henderson*</t>
  </si>
  <si>
    <t>Hurricane**</t>
  </si>
  <si>
    <t>**part of incorporated area not within designated watershed; all structures within watershed</t>
  </si>
  <si>
    <t>Oak Hill***</t>
  </si>
  <si>
    <t>***majority of incorporated area not within designated watershed; all structures outside of watershed</t>
  </si>
  <si>
    <t>Point Pleasant*</t>
  </si>
  <si>
    <t>Boone</t>
  </si>
  <si>
    <t>Braxton</t>
  </si>
  <si>
    <t>Fayette</t>
  </si>
  <si>
    <t>Jackson</t>
  </si>
  <si>
    <t>Kanawha</t>
  </si>
  <si>
    <t>Lincoln</t>
  </si>
  <si>
    <t>Logan</t>
  </si>
  <si>
    <t>Mason</t>
  </si>
  <si>
    <t>Nicholas</t>
  </si>
  <si>
    <t>Pocahontas</t>
  </si>
  <si>
    <t>Putnam</t>
  </si>
  <si>
    <t>Raleigh</t>
  </si>
  <si>
    <t>Randolph</t>
  </si>
  <si>
    <t>Roane</t>
  </si>
  <si>
    <t>Webster</t>
  </si>
  <si>
    <t>Coal, Lower Kanawha</t>
  </si>
  <si>
    <t>Coal, Elk, Lower Kanawha, Upper Kanawha</t>
  </si>
  <si>
    <t>Coal, Upper Kanawha</t>
  </si>
  <si>
    <t>Elk, Lower Kanawha</t>
  </si>
  <si>
    <t>Stream Name</t>
  </si>
  <si>
    <t>Community (unincorporated)</t>
  </si>
  <si>
    <t>Kanawha River</t>
  </si>
  <si>
    <t>Elk River</t>
  </si>
  <si>
    <t>Pond Fork</t>
  </si>
  <si>
    <t>Coal River</t>
  </si>
  <si>
    <t>Watersheds combined</t>
  </si>
  <si>
    <t>Coal River*</t>
  </si>
  <si>
    <t>*includes Coal River, Little Coal River, and Big Coal River</t>
  </si>
  <si>
    <t>streams do not include tributaries</t>
  </si>
  <si>
    <t>Pocatalico River</t>
  </si>
  <si>
    <t>Lower Kanawha, Upper Kanawha</t>
  </si>
  <si>
    <t># SDE Structures</t>
  </si>
  <si>
    <t>Total Mapped In Structures</t>
  </si>
  <si>
    <t>Total Mapped Out Structures</t>
  </si>
  <si>
    <t>Total Remains Same Structures</t>
  </si>
  <si>
    <t>Critical Infrastructure Structures</t>
  </si>
  <si>
    <t>Top Incorporated Areas by Building Count*</t>
  </si>
  <si>
    <t>Incorporated Area</t>
  </si>
  <si>
    <t>Top Unincorporated Areas by Building Count*</t>
  </si>
  <si>
    <t>Unincorporated Area</t>
  </si>
  <si>
    <t>Top Streams by Building Count*</t>
  </si>
  <si>
    <t>Stream</t>
  </si>
  <si>
    <t>*Only structures within the Coal, Elk, Lower Kanawha, and Upper Kanawha watersheds are included in these counts; structures within an area or stream but not within the designated watersheds were not counted</t>
  </si>
  <si>
    <t>Mean Building Cost/Exposure (USD)**</t>
  </si>
  <si>
    <t>**mean for both residential and non-residential</t>
  </si>
  <si>
    <t>Only structures within the watershed have been included in statistics; structures within unincorporated area but outside watersheds not included</t>
  </si>
  <si>
    <t>Upper Guyandotte</t>
  </si>
  <si>
    <t>Tug</t>
  </si>
  <si>
    <t>Upper Ohio-Wheeling</t>
  </si>
  <si>
    <t>Full</t>
  </si>
  <si>
    <t>Part</t>
  </si>
  <si>
    <t>% PF MR to Total Bldg.</t>
  </si>
  <si>
    <t>Watershed full extent within WV</t>
  </si>
  <si>
    <t>Big Sandy</t>
  </si>
  <si>
    <t>Cacapon-Town</t>
  </si>
  <si>
    <t>Cheat</t>
  </si>
  <si>
    <t>Conococheague-Opequon</t>
  </si>
  <si>
    <t>Gauley</t>
  </si>
  <si>
    <t>Lower New</t>
  </si>
  <si>
    <t>Greenbrier</t>
  </si>
  <si>
    <t>Little Kanawha</t>
  </si>
  <si>
    <t>Little Musringum-Middle Island</t>
  </si>
  <si>
    <t>Lower Guyandotte</t>
  </si>
  <si>
    <t>Lower Monongahela</t>
  </si>
  <si>
    <t>Middle New</t>
  </si>
  <si>
    <t>North Branch Potomac</t>
  </si>
  <si>
    <t>North Fork Shenandoah</t>
  </si>
  <si>
    <t>Raccoon-Symmes</t>
  </si>
  <si>
    <t>Shenandoah</t>
  </si>
  <si>
    <t>South Branch Potomac</t>
  </si>
  <si>
    <t>South Fork Shenandoah</t>
  </si>
  <si>
    <t>Twelvepole</t>
  </si>
  <si>
    <t>Tygart Valley</t>
  </si>
  <si>
    <t>Upper James</t>
  </si>
  <si>
    <t>Upper Monongahela</t>
  </si>
  <si>
    <t>Upper Ohio</t>
  </si>
  <si>
    <t>Upper Ohio-Shade</t>
  </si>
  <si>
    <t>West Fork</t>
  </si>
  <si>
    <t>Youghiogheny</t>
  </si>
  <si>
    <t>Rainelle</t>
  </si>
  <si>
    <t>Richwood</t>
  </si>
  <si>
    <t>Mabscott</t>
  </si>
  <si>
    <t>Rupert</t>
  </si>
  <si>
    <t>Oak Hill</t>
  </si>
  <si>
    <t>Sewell Creek</t>
  </si>
  <si>
    <t>Cherry River</t>
  </si>
  <si>
    <t>Gauley River***</t>
  </si>
  <si>
    <t>Meadow River</t>
  </si>
  <si>
    <t>Piney Creek</t>
  </si>
  <si>
    <t>*Only structures within the Gauley and Lower New watersheds are included in these counts; structures within an area or stream but not within the designated watersheds were not counted</t>
  </si>
  <si>
    <t>***includes Gauley River and Gauley River (Upper)</t>
  </si>
  <si>
    <t>Gauley, Lower New Watersheds</t>
  </si>
  <si>
    <t>Mobile Homes (RES2)</t>
  </si>
  <si>
    <t>Owner-Occupied (Tax Class 2)</t>
  </si>
  <si>
    <t>Gauley, Lower New</t>
  </si>
  <si>
    <t>Summers</t>
  </si>
  <si>
    <t>Lower New, Gauley</t>
  </si>
  <si>
    <t>Gauley and Lower New Watersheds</t>
  </si>
  <si>
    <t>Mount Hope</t>
  </si>
  <si>
    <t>Summersville</t>
  </si>
  <si>
    <r>
      <t>Cowen</t>
    </r>
    <r>
      <rPr>
        <vertAlign val="superscript"/>
        <sz val="11"/>
        <color theme="1"/>
        <rFont val="Calibri"/>
        <family val="2"/>
        <scheme val="minor"/>
      </rPr>
      <t>1</t>
    </r>
  </si>
  <si>
    <t>Beckley</t>
  </si>
  <si>
    <t>Gauley Bridge</t>
  </si>
  <si>
    <t>Meadow Bridge</t>
  </si>
  <si>
    <t>Hinton</t>
  </si>
  <si>
    <t>Camden-on-Gauley</t>
  </si>
  <si>
    <r>
      <t>Sophia</t>
    </r>
    <r>
      <rPr>
        <vertAlign val="superscript"/>
        <sz val="11"/>
        <color theme="1"/>
        <rFont val="Calibri"/>
        <family val="2"/>
        <scheme val="minor"/>
      </rPr>
      <t>1</t>
    </r>
  </si>
  <si>
    <r>
      <t>Ansted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</si>
  <si>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No depth grid present in community</t>
    </r>
  </si>
  <si>
    <t>Gauley River**</t>
  </si>
  <si>
    <t>**includes Gauley River and Gauley River (Upper)</t>
  </si>
  <si>
    <r>
      <t>#SDE Structures (</t>
    </r>
    <r>
      <rPr>
        <b/>
        <sz val="11"/>
        <color theme="1"/>
        <rFont val="Calibri"/>
        <family val="2"/>
      </rPr>
      <t>≥ 50% Damage)</t>
    </r>
  </si>
  <si>
    <t>Watershed  Clipped in WV (Area: sq. mi)</t>
  </si>
  <si>
    <t xml:space="preserve">%Watershed  Clipped in WV </t>
  </si>
  <si>
    <t xml:space="preserve"> Total FloodPlain in Clipped Watershed (Square mile)</t>
  </si>
  <si>
    <t>% of Total FloodPlain over Clipped Watershed</t>
  </si>
  <si>
    <t>% Owner-Occupied</t>
  </si>
  <si>
    <t>Median Building Year</t>
  </si>
  <si>
    <t>% Pre-FIRM</t>
  </si>
  <si>
    <t>% Post-FIRM</t>
  </si>
  <si>
    <t>-</t>
  </si>
  <si>
    <t>Natural Characteristics</t>
  </si>
  <si>
    <t>Significant Structures</t>
  </si>
  <si>
    <t xml:space="preserve">Ratio of Flood zone A over Clipped Watershed </t>
  </si>
  <si>
    <t>% of Flood zone A over Clipped Watershed</t>
  </si>
  <si>
    <t>% of Flood zone AE  over Clipped Watershed</t>
  </si>
  <si>
    <t xml:space="preserve">Ratio of FloodPlain over Watershed </t>
  </si>
  <si>
    <t xml:space="preserve">Ratio of Flood zone AE in Clipped Watershed </t>
  </si>
  <si>
    <t xml:space="preserve">Percent Approximate </t>
  </si>
  <si>
    <t>Detailed Length (mi)</t>
  </si>
  <si>
    <t>Percent Detailed</t>
  </si>
  <si>
    <t>Approximate Stream Length (mi)</t>
  </si>
  <si>
    <t>Density (bldgs / square mile)</t>
  </si>
  <si>
    <t>Lower/Upper Kanawha, Elk, Coal</t>
  </si>
  <si>
    <t>Total Miles</t>
  </si>
  <si>
    <t>Total Building Cost/Exposure</t>
  </si>
  <si>
    <t>Total Building Cost/Exposure (USD)**</t>
  </si>
  <si>
    <t>**mean/total for both residential and non-residential</t>
  </si>
  <si>
    <t>Clay (town)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</si>
</sst>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&quot;$&quot;* #,##0_);_(&quot;$&quot;* \(#,##0\);_(&quot;$&quot;* &quot;-&quot;??_);_(@_)"/>
    <numFmt numFmtId="167" formatCode="0.0"/>
    <numFmt numFmtId="168" formatCode="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0"/>
      <color theme="4" tint="-0.499984740745262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2">
    <xf numFmtId="0" fontId="0" fillId="0" borderId="0" xfId="0"/>
    <xf numFmtId="165" fontId="0" fillId="0" borderId="0" xfId="0" applyNumberFormat="1"/>
    <xf numFmtId="165" fontId="0" fillId="0" borderId="1" xfId="1" applyNumberFormat="1" applyFont="1" applyBorder="1"/>
    <xf numFmtId="166" fontId="0" fillId="0" borderId="1" xfId="2" applyNumberFormat="1" applyFont="1" applyBorder="1"/>
    <xf numFmtId="9" fontId="0" fillId="0" borderId="1" xfId="3" applyFont="1" applyBorder="1"/>
    <xf numFmtId="167" fontId="0" fillId="0" borderId="1" xfId="0" applyNumberFormat="1" applyBorder="1"/>
    <xf numFmtId="0" fontId="0" fillId="0" borderId="1" xfId="0" applyBorder="1"/>
    <xf numFmtId="164" fontId="0" fillId="0" borderId="1" xfId="1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/>
    <xf numFmtId="166" fontId="0" fillId="0" borderId="1" xfId="2" applyNumberFormat="1" applyFont="1" applyFill="1" applyBorder="1"/>
    <xf numFmtId="164" fontId="0" fillId="0" borderId="1" xfId="1" applyNumberFormat="1" applyFont="1" applyFill="1" applyBorder="1"/>
    <xf numFmtId="0" fontId="0" fillId="10" borderId="1" xfId="0" applyFill="1" applyBorder="1"/>
    <xf numFmtId="9" fontId="0" fillId="10" borderId="1" xfId="3" applyFont="1" applyFill="1" applyBorder="1"/>
    <xf numFmtId="0" fontId="0" fillId="10" borderId="1" xfId="0" applyFill="1" applyBorder="1" applyAlignment="1">
      <alignment horizontal="left" wrapText="1"/>
    </xf>
    <xf numFmtId="166" fontId="0" fillId="10" borderId="1" xfId="2" applyNumberFormat="1" applyFont="1" applyFill="1" applyBorder="1"/>
    <xf numFmtId="167" fontId="0" fillId="10" borderId="1" xfId="0" applyNumberFormat="1" applyFill="1" applyBorder="1"/>
    <xf numFmtId="0" fontId="0" fillId="0" borderId="1" xfId="0" applyBorder="1" applyAlignment="1">
      <alignment wrapText="1"/>
    </xf>
    <xf numFmtId="0" fontId="0" fillId="10" borderId="1" xfId="0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165" fontId="4" fillId="0" borderId="1" xfId="1" applyNumberFormat="1" applyFont="1" applyBorder="1"/>
    <xf numFmtId="167" fontId="4" fillId="0" borderId="1" xfId="0" applyNumberFormat="1" applyFont="1" applyBorder="1"/>
    <xf numFmtId="165" fontId="0" fillId="0" borderId="1" xfId="1" applyNumberFormat="1" applyFont="1" applyFill="1" applyBorder="1"/>
    <xf numFmtId="9" fontId="0" fillId="0" borderId="1" xfId="3" applyFont="1" applyFill="1" applyBorder="1"/>
    <xf numFmtId="164" fontId="0" fillId="0" borderId="1" xfId="0" applyNumberFormat="1" applyBorder="1"/>
    <xf numFmtId="165" fontId="0" fillId="0" borderId="1" xfId="1" applyNumberFormat="1" applyFont="1" applyFill="1" applyBorder="1" applyAlignment="1">
      <alignment horizontal="right"/>
    </xf>
    <xf numFmtId="165" fontId="0" fillId="0" borderId="1" xfId="1" applyNumberFormat="1" applyFont="1" applyBorder="1" applyAlignment="1">
      <alignment horizontal="right"/>
    </xf>
    <xf numFmtId="0" fontId="0" fillId="0" borderId="1" xfId="0" applyBorder="1" applyAlignment="1">
      <alignment vertical="center" wrapText="1"/>
    </xf>
    <xf numFmtId="166" fontId="4" fillId="0" borderId="1" xfId="2" applyNumberFormat="1" applyFont="1" applyBorder="1"/>
    <xf numFmtId="0" fontId="5" fillId="11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/>
    <xf numFmtId="0" fontId="0" fillId="0" borderId="3" xfId="0" applyBorder="1"/>
    <xf numFmtId="165" fontId="0" fillId="0" borderId="1" xfId="1" applyNumberFormat="1" applyFont="1" applyBorder="1" applyAlignment="1">
      <alignment vertical="center"/>
    </xf>
    <xf numFmtId="9" fontId="0" fillId="0" borderId="1" xfId="3" applyFont="1" applyBorder="1" applyAlignment="1">
      <alignment vertical="center"/>
    </xf>
    <xf numFmtId="166" fontId="0" fillId="0" borderId="1" xfId="2" applyNumberFormat="1" applyFont="1" applyBorder="1" applyAlignment="1">
      <alignment vertical="center"/>
    </xf>
    <xf numFmtId="167" fontId="0" fillId="0" borderId="1" xfId="0" applyNumberFormat="1" applyBorder="1" applyAlignment="1">
      <alignment vertical="center"/>
    </xf>
    <xf numFmtId="165" fontId="0" fillId="0" borderId="1" xfId="1" applyNumberFormat="1" applyFont="1" applyFill="1" applyBorder="1" applyAlignment="1">
      <alignment vertical="center"/>
    </xf>
    <xf numFmtId="165" fontId="0" fillId="0" borderId="1" xfId="1" applyNumberFormat="1" applyFont="1" applyFill="1" applyBorder="1" applyAlignment="1">
      <alignment horizontal="right" vertical="center"/>
    </xf>
    <xf numFmtId="9" fontId="0" fillId="0" borderId="1" xfId="3" applyFont="1" applyFill="1" applyBorder="1" applyAlignment="1">
      <alignment vertical="center"/>
    </xf>
    <xf numFmtId="166" fontId="0" fillId="0" borderId="1" xfId="2" applyNumberFormat="1" applyFont="1" applyFill="1" applyBorder="1" applyAlignment="1">
      <alignment vertical="center"/>
    </xf>
    <xf numFmtId="165" fontId="0" fillId="0" borderId="1" xfId="1" applyNumberFormat="1" applyFont="1" applyBorder="1" applyAlignment="1">
      <alignment horizontal="right" vertical="center"/>
    </xf>
    <xf numFmtId="165" fontId="4" fillId="0" borderId="1" xfId="1" applyNumberFormat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165" fontId="4" fillId="0" borderId="1" xfId="1" applyNumberFormat="1" applyFont="1" applyFill="1" applyBorder="1"/>
    <xf numFmtId="9" fontId="4" fillId="0" borderId="1" xfId="3" applyFont="1" applyFill="1" applyBorder="1"/>
    <xf numFmtId="166" fontId="4" fillId="0" borderId="1" xfId="2" applyNumberFormat="1" applyFont="1" applyFill="1" applyBorder="1"/>
    <xf numFmtId="9" fontId="4" fillId="0" borderId="1" xfId="3" applyFont="1" applyFill="1" applyBorder="1" applyAlignment="1">
      <alignment vertical="center"/>
    </xf>
    <xf numFmtId="166" fontId="4" fillId="0" borderId="1" xfId="2" applyNumberFormat="1" applyFont="1" applyFill="1" applyBorder="1" applyAlignment="1">
      <alignment vertical="center"/>
    </xf>
    <xf numFmtId="9" fontId="4" fillId="0" borderId="1" xfId="3" applyFont="1" applyBorder="1"/>
    <xf numFmtId="165" fontId="4" fillId="0" borderId="1" xfId="1" applyNumberFormat="1" applyFont="1" applyBorder="1" applyAlignment="1">
      <alignment vertical="center"/>
    </xf>
    <xf numFmtId="9" fontId="4" fillId="0" borderId="1" xfId="3" applyFont="1" applyBorder="1" applyAlignment="1">
      <alignment vertical="center"/>
    </xf>
    <xf numFmtId="166" fontId="4" fillId="0" borderId="1" xfId="2" applyNumberFormat="1" applyFont="1" applyBorder="1" applyAlignment="1">
      <alignment vertical="center"/>
    </xf>
    <xf numFmtId="165" fontId="0" fillId="0" borderId="1" xfId="0" applyNumberFormat="1" applyBorder="1"/>
    <xf numFmtId="14" fontId="0" fillId="0" borderId="0" xfId="0" applyNumberFormat="1"/>
    <xf numFmtId="0" fontId="0" fillId="0" borderId="0" xfId="0" applyAlignment="1">
      <alignment horizontal="center"/>
    </xf>
    <xf numFmtId="0" fontId="4" fillId="0" borderId="1" xfId="0" applyFont="1" applyBorder="1"/>
    <xf numFmtId="166" fontId="0" fillId="0" borderId="0" xfId="0" applyNumberFormat="1"/>
    <xf numFmtId="0" fontId="4" fillId="2" borderId="1" xfId="0" applyFont="1" applyFill="1" applyBorder="1"/>
    <xf numFmtId="0" fontId="0" fillId="2" borderId="1" xfId="0" applyFill="1" applyBorder="1"/>
    <xf numFmtId="166" fontId="4" fillId="2" borderId="1" xfId="2" applyNumberFormat="1" applyFont="1" applyFill="1" applyBorder="1"/>
    <xf numFmtId="165" fontId="4" fillId="2" borderId="1" xfId="1" applyNumberFormat="1" applyFont="1" applyFill="1" applyBorder="1"/>
    <xf numFmtId="9" fontId="0" fillId="0" borderId="1" xfId="3" applyFont="1" applyFill="1" applyBorder="1" applyAlignment="1">
      <alignment horizontal="center"/>
    </xf>
    <xf numFmtId="165" fontId="0" fillId="0" borderId="0" xfId="1" applyNumberFormat="1" applyFont="1" applyBorder="1"/>
    <xf numFmtId="9" fontId="0" fillId="0" borderId="0" xfId="3" applyFont="1" applyBorder="1"/>
    <xf numFmtId="166" fontId="0" fillId="0" borderId="0" xfId="2" applyNumberFormat="1" applyFont="1" applyBorder="1"/>
    <xf numFmtId="3" fontId="0" fillId="0" borderId="0" xfId="0" applyNumberFormat="1"/>
    <xf numFmtId="3" fontId="0" fillId="0" borderId="1" xfId="0" applyNumberFormat="1" applyBorder="1"/>
    <xf numFmtId="167" fontId="4" fillId="2" borderId="1" xfId="0" applyNumberFormat="1" applyFont="1" applyFill="1" applyBorder="1"/>
    <xf numFmtId="0" fontId="2" fillId="0" borderId="0" xfId="0" applyFont="1"/>
    <xf numFmtId="167" fontId="0" fillId="0" borderId="0" xfId="0" applyNumberFormat="1"/>
    <xf numFmtId="0" fontId="0" fillId="0" borderId="0" xfId="0" applyAlignment="1">
      <alignment horizontal="left" wrapText="1"/>
    </xf>
    <xf numFmtId="164" fontId="0" fillId="0" borderId="0" xfId="1" applyNumberFormat="1" applyFont="1" applyBorder="1"/>
    <xf numFmtId="1" fontId="0" fillId="0" borderId="0" xfId="0" applyNumberFormat="1"/>
    <xf numFmtId="0" fontId="6" fillId="0" borderId="0" xfId="0" applyFont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164" fontId="4" fillId="0" borderId="1" xfId="1" applyNumberFormat="1" applyFont="1" applyBorder="1"/>
    <xf numFmtId="1" fontId="4" fillId="0" borderId="1" xfId="0" applyNumberFormat="1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9" fontId="2" fillId="0" borderId="6" xfId="3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" fontId="2" fillId="12" borderId="6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0" fillId="0" borderId="8" xfId="0" applyBorder="1"/>
    <xf numFmtId="9" fontId="0" fillId="0" borderId="8" xfId="3" applyFont="1" applyFill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165" fontId="0" fillId="0" borderId="1" xfId="1" applyNumberFormat="1" applyFont="1" applyFill="1" applyBorder="1" applyAlignment="1">
      <alignment horizontal="center" vertical="center"/>
    </xf>
    <xf numFmtId="165" fontId="0" fillId="0" borderId="8" xfId="0" applyNumberFormat="1" applyBorder="1" applyAlignment="1">
      <alignment vertical="center"/>
    </xf>
    <xf numFmtId="9" fontId="10" fillId="0" borderId="8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9" fontId="10" fillId="0" borderId="8" xfId="0" applyNumberFormat="1" applyFont="1" applyBorder="1" applyAlignment="1">
      <alignment vertical="center"/>
    </xf>
    <xf numFmtId="165" fontId="0" fillId="0" borderId="8" xfId="0" applyNumberFormat="1" applyBorder="1" applyAlignment="1">
      <alignment horizontal="center" vertical="center"/>
    </xf>
    <xf numFmtId="9" fontId="10" fillId="0" borderId="1" xfId="3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5" fontId="10" fillId="0" borderId="1" xfId="1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165" fontId="10" fillId="0" borderId="1" xfId="1" applyNumberFormat="1" applyFont="1" applyFill="1" applyBorder="1"/>
    <xf numFmtId="2" fontId="4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43" fontId="0" fillId="0" borderId="1" xfId="1" applyFont="1" applyFill="1" applyBorder="1" applyAlignment="1">
      <alignment horizontal="center" vertical="center"/>
    </xf>
    <xf numFmtId="165" fontId="10" fillId="0" borderId="8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0" fillId="0" borderId="0" xfId="0" applyNumberFormat="1"/>
    <xf numFmtId="9" fontId="0" fillId="0" borderId="0" xfId="3" applyFont="1" applyFill="1"/>
    <xf numFmtId="0" fontId="10" fillId="0" borderId="0" xfId="0" applyFont="1" applyAlignment="1">
      <alignment horizontal="center" vertical="center"/>
    </xf>
    <xf numFmtId="0" fontId="0" fillId="12" borderId="0" xfId="0" applyFill="1"/>
    <xf numFmtId="0" fontId="10" fillId="0" borderId="0" xfId="0" applyFont="1"/>
    <xf numFmtId="165" fontId="10" fillId="0" borderId="0" xfId="0" applyNumberFormat="1" applyFont="1"/>
    <xf numFmtId="9" fontId="10" fillId="0" borderId="8" xfId="3" applyFont="1" applyFill="1" applyBorder="1" applyAlignment="1">
      <alignment horizontal="center"/>
    </xf>
    <xf numFmtId="165" fontId="0" fillId="0" borderId="8" xfId="1" applyNumberFormat="1" applyFont="1" applyFill="1" applyBorder="1"/>
    <xf numFmtId="3" fontId="0" fillId="0" borderId="8" xfId="0" applyNumberForma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3" fontId="0" fillId="0" borderId="1" xfId="1" applyNumberFormat="1" applyFont="1" applyBorder="1" applyAlignment="1">
      <alignment vertical="center"/>
    </xf>
    <xf numFmtId="3" fontId="0" fillId="0" borderId="1" xfId="1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0" fillId="0" borderId="8" xfId="0" applyNumberFormat="1" applyBorder="1" applyAlignment="1">
      <alignment horizontal="center" wrapText="1"/>
    </xf>
    <xf numFmtId="3" fontId="0" fillId="2" borderId="8" xfId="0" applyNumberFormat="1" applyFill="1" applyBorder="1" applyAlignment="1">
      <alignment horizontal="center"/>
    </xf>
    <xf numFmtId="9" fontId="10" fillId="0" borderId="1" xfId="0" applyNumberFormat="1" applyFont="1" applyBorder="1" applyAlignment="1">
      <alignment horizontal="center" vertical="center"/>
    </xf>
    <xf numFmtId="9" fontId="10" fillId="0" borderId="1" xfId="0" applyNumberFormat="1" applyFont="1" applyBorder="1" applyAlignment="1">
      <alignment vertical="center"/>
    </xf>
    <xf numFmtId="0" fontId="12" fillId="0" borderId="0" xfId="0" applyFont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3" fontId="2" fillId="0" borderId="13" xfId="0" applyNumberFormat="1" applyFont="1" applyBorder="1"/>
    <xf numFmtId="2" fontId="2" fillId="0" borderId="13" xfId="0" applyNumberFormat="1" applyFont="1" applyBorder="1"/>
    <xf numFmtId="9" fontId="2" fillId="0" borderId="13" xfId="3" applyFont="1" applyFill="1" applyBorder="1"/>
    <xf numFmtId="167" fontId="2" fillId="0" borderId="6" xfId="0" applyNumberFormat="1" applyFont="1" applyBorder="1" applyAlignment="1">
      <alignment horizontal="center" vertical="center" wrapText="1"/>
    </xf>
    <xf numFmtId="167" fontId="0" fillId="0" borderId="8" xfId="0" applyNumberFormat="1" applyBorder="1" applyAlignment="1">
      <alignment horizontal="center" vertical="center" wrapText="1"/>
    </xf>
    <xf numFmtId="167" fontId="0" fillId="2" borderId="8" xfId="0" applyNumberFormat="1" applyFill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 wrapText="1"/>
    </xf>
    <xf numFmtId="165" fontId="0" fillId="0" borderId="8" xfId="0" applyNumberFormat="1" applyBorder="1"/>
    <xf numFmtId="165" fontId="0" fillId="0" borderId="1" xfId="0" applyNumberFormat="1" applyBorder="1" applyAlignment="1">
      <alignment horizontal="center" vertical="center"/>
    </xf>
    <xf numFmtId="165" fontId="0" fillId="2" borderId="8" xfId="0" applyNumberFormat="1" applyFill="1" applyBorder="1"/>
    <xf numFmtId="165" fontId="0" fillId="0" borderId="1" xfId="0" applyNumberFormat="1" applyBorder="1" applyAlignment="1">
      <alignment vertical="center"/>
    </xf>
    <xf numFmtId="9" fontId="0" fillId="2" borderId="1" xfId="3" applyFont="1" applyFill="1" applyBorder="1"/>
    <xf numFmtId="166" fontId="0" fillId="2" borderId="1" xfId="2" applyNumberFormat="1" applyFont="1" applyFill="1" applyBorder="1"/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/>
    <xf numFmtId="0" fontId="11" fillId="0" borderId="1" xfId="0" applyFont="1" applyBorder="1"/>
    <xf numFmtId="165" fontId="0" fillId="2" borderId="1" xfId="1" applyNumberFormat="1" applyFont="1" applyFill="1" applyBorder="1" applyAlignment="1">
      <alignment horizontal="center" vertical="center"/>
    </xf>
    <xf numFmtId="9" fontId="0" fillId="0" borderId="1" xfId="3" applyFont="1" applyFill="1" applyBorder="1" applyAlignment="1">
      <alignment horizontal="center" vertical="center"/>
    </xf>
    <xf numFmtId="165" fontId="10" fillId="2" borderId="1" xfId="1" applyNumberFormat="1" applyFont="1" applyFill="1" applyBorder="1"/>
    <xf numFmtId="0" fontId="10" fillId="2" borderId="1" xfId="0" applyFont="1" applyFill="1" applyBorder="1"/>
    <xf numFmtId="9" fontId="10" fillId="2" borderId="8" xfId="0" applyNumberFormat="1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65" fontId="0" fillId="2" borderId="8" xfId="0" applyNumberFormat="1" applyFill="1" applyBorder="1" applyAlignment="1">
      <alignment horizontal="center" vertical="center"/>
    </xf>
    <xf numFmtId="165" fontId="10" fillId="2" borderId="1" xfId="1" applyNumberFormat="1" applyFont="1" applyFill="1" applyBorder="1" applyAlignment="1">
      <alignment horizontal="center" vertical="center"/>
    </xf>
    <xf numFmtId="9" fontId="10" fillId="2" borderId="8" xfId="0" applyNumberFormat="1" applyFont="1" applyFill="1" applyBorder="1" applyAlignment="1">
      <alignment horizontal="center" vertical="center"/>
    </xf>
    <xf numFmtId="165" fontId="0" fillId="2" borderId="1" xfId="1" applyNumberFormat="1" applyFont="1" applyFill="1" applyBorder="1"/>
    <xf numFmtId="0" fontId="10" fillId="2" borderId="8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9" fontId="10" fillId="2" borderId="1" xfId="3" applyFont="1" applyFill="1" applyBorder="1" applyAlignment="1">
      <alignment horizontal="center"/>
    </xf>
    <xf numFmtId="9" fontId="0" fillId="13" borderId="8" xfId="3" applyFont="1" applyFill="1" applyBorder="1" applyAlignment="1">
      <alignment horizontal="center"/>
    </xf>
    <xf numFmtId="0" fontId="10" fillId="13" borderId="1" xfId="0" applyFont="1" applyFill="1" applyBorder="1"/>
    <xf numFmtId="0" fontId="11" fillId="13" borderId="1" xfId="0" applyFont="1" applyFill="1" applyBorder="1"/>
    <xf numFmtId="2" fontId="0" fillId="2" borderId="1" xfId="0" applyNumberFormat="1" applyFill="1" applyBorder="1" applyAlignment="1">
      <alignment horizontal="center"/>
    </xf>
    <xf numFmtId="9" fontId="0" fillId="2" borderId="8" xfId="3" applyFont="1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0" fontId="9" fillId="15" borderId="1" xfId="0" applyFont="1" applyFill="1" applyBorder="1"/>
    <xf numFmtId="0" fontId="13" fillId="15" borderId="1" xfId="0" applyFont="1" applyFill="1" applyBorder="1"/>
    <xf numFmtId="9" fontId="0" fillId="0" borderId="8" xfId="3" applyFont="1" applyFill="1" applyBorder="1"/>
    <xf numFmtId="165" fontId="10" fillId="0" borderId="1" xfId="0" applyNumberFormat="1" applyFont="1" applyBorder="1" applyAlignment="1">
      <alignment horizontal="center" vertical="center"/>
    </xf>
    <xf numFmtId="165" fontId="10" fillId="0" borderId="8" xfId="1" applyNumberFormat="1" applyFont="1" applyFill="1" applyBorder="1" applyAlignment="1">
      <alignment horizontal="center" vertical="center"/>
    </xf>
    <xf numFmtId="166" fontId="0" fillId="0" borderId="8" xfId="2" applyNumberFormat="1" applyFont="1" applyFill="1" applyBorder="1"/>
    <xf numFmtId="166" fontId="0" fillId="2" borderId="8" xfId="2" applyNumberFormat="1" applyFont="1" applyFill="1" applyBorder="1"/>
    <xf numFmtId="165" fontId="10" fillId="0" borderId="8" xfId="1" applyNumberFormat="1" applyFont="1" applyFill="1" applyBorder="1"/>
    <xf numFmtId="10" fontId="0" fillId="0" borderId="8" xfId="3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167" fontId="0" fillId="0" borderId="8" xfId="0" applyNumberFormat="1" applyBorder="1" applyAlignment="1">
      <alignment horizontal="center"/>
    </xf>
    <xf numFmtId="9" fontId="0" fillId="0" borderId="8" xfId="3" applyFon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9" fontId="0" fillId="0" borderId="1" xfId="3" applyFont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 applyAlignment="1">
      <alignment vertical="center"/>
    </xf>
    <xf numFmtId="165" fontId="2" fillId="2" borderId="1" xfId="1" applyNumberFormat="1" applyFont="1" applyFill="1" applyBorder="1" applyAlignment="1">
      <alignment vertical="center"/>
    </xf>
    <xf numFmtId="165" fontId="2" fillId="2" borderId="1" xfId="1" applyNumberFormat="1" applyFont="1" applyFill="1" applyBorder="1"/>
    <xf numFmtId="0" fontId="2" fillId="2" borderId="1" xfId="0" applyFont="1" applyFill="1" applyBorder="1"/>
    <xf numFmtId="0" fontId="0" fillId="7" borderId="1" xfId="0" applyFill="1" applyBorder="1"/>
    <xf numFmtId="167" fontId="0" fillId="7" borderId="1" xfId="0" applyNumberFormat="1" applyFill="1" applyBorder="1" applyAlignment="1">
      <alignment horizontal="center"/>
    </xf>
    <xf numFmtId="9" fontId="0" fillId="7" borderId="1" xfId="3" applyFont="1" applyFill="1" applyBorder="1" applyAlignment="1">
      <alignment horizontal="center"/>
    </xf>
    <xf numFmtId="167" fontId="0" fillId="0" borderId="0" xfId="0" applyNumberFormat="1" applyAlignment="1">
      <alignment horizontal="center"/>
    </xf>
    <xf numFmtId="168" fontId="0" fillId="0" borderId="1" xfId="0" applyNumberFormat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167" fontId="4" fillId="0" borderId="1" xfId="0" applyNumberFormat="1" applyFont="1" applyBorder="1" applyAlignment="1">
      <alignment vertical="center"/>
    </xf>
    <xf numFmtId="165" fontId="14" fillId="2" borderId="1" xfId="1" applyNumberFormat="1" applyFont="1" applyFill="1" applyBorder="1" applyAlignment="1">
      <alignment vertical="center"/>
    </xf>
    <xf numFmtId="165" fontId="4" fillId="0" borderId="1" xfId="1" applyNumberFormat="1" applyFont="1" applyFill="1" applyBorder="1" applyAlignment="1">
      <alignment horizontal="right" vertical="center"/>
    </xf>
    <xf numFmtId="165" fontId="14" fillId="2" borderId="1" xfId="1" applyNumberFormat="1" applyFont="1" applyFill="1" applyBorder="1"/>
    <xf numFmtId="165" fontId="4" fillId="0" borderId="1" xfId="1" applyNumberFormat="1" applyFont="1" applyFill="1" applyBorder="1" applyAlignment="1">
      <alignment horizontal="right"/>
    </xf>
    <xf numFmtId="165" fontId="4" fillId="0" borderId="1" xfId="1" applyNumberFormat="1" applyFont="1" applyBorder="1" applyAlignment="1">
      <alignment horizontal="right"/>
    </xf>
    <xf numFmtId="0" fontId="4" fillId="0" borderId="0" xfId="0" applyFont="1"/>
    <xf numFmtId="166" fontId="0" fillId="15" borderId="1" xfId="2" applyNumberFormat="1" applyFont="1" applyFill="1" applyBorder="1"/>
    <xf numFmtId="165" fontId="0" fillId="15" borderId="1" xfId="1" applyNumberFormat="1" applyFont="1" applyFill="1" applyBorder="1"/>
    <xf numFmtId="0" fontId="0" fillId="15" borderId="1" xfId="0" applyFill="1" applyBorder="1"/>
    <xf numFmtId="0" fontId="0" fillId="0" borderId="1" xfId="0" applyFill="1" applyBorder="1"/>
    <xf numFmtId="0" fontId="0" fillId="0" borderId="0" xfId="0" applyFill="1"/>
    <xf numFmtId="1" fontId="0" fillId="15" borderId="1" xfId="0" applyNumberFormat="1" applyFill="1" applyBorder="1"/>
    <xf numFmtId="0" fontId="4" fillId="0" borderId="1" xfId="0" applyFont="1" applyFill="1" applyBorder="1"/>
    <xf numFmtId="0" fontId="12" fillId="14" borderId="9" xfId="0" applyFont="1" applyFill="1" applyBorder="1" applyAlignment="1">
      <alignment horizontal="center"/>
    </xf>
    <xf numFmtId="0" fontId="12" fillId="14" borderId="10" xfId="0" applyFont="1" applyFill="1" applyBorder="1" applyAlignment="1">
      <alignment horizontal="center"/>
    </xf>
    <xf numFmtId="0" fontId="12" fillId="14" borderId="11" xfId="0" applyFont="1" applyFill="1" applyBorder="1" applyAlignment="1">
      <alignment horizontal="center"/>
    </xf>
    <xf numFmtId="0" fontId="12" fillId="17" borderId="19" xfId="0" applyFont="1" applyFill="1" applyBorder="1" applyAlignment="1">
      <alignment horizontal="center" wrapText="1"/>
    </xf>
    <xf numFmtId="0" fontId="12" fillId="17" borderId="16" xfId="0" applyFont="1" applyFill="1" applyBorder="1" applyAlignment="1">
      <alignment horizontal="center" wrapText="1"/>
    </xf>
    <xf numFmtId="0" fontId="12" fillId="18" borderId="16" xfId="0" applyFont="1" applyFill="1" applyBorder="1" applyAlignment="1">
      <alignment horizontal="center" wrapText="1"/>
    </xf>
    <xf numFmtId="0" fontId="12" fillId="18" borderId="20" xfId="0" applyFont="1" applyFill="1" applyBorder="1" applyAlignment="1">
      <alignment horizontal="center" wrapText="1"/>
    </xf>
    <xf numFmtId="0" fontId="12" fillId="6" borderId="2" xfId="0" applyFont="1" applyFill="1" applyBorder="1" applyAlignment="1">
      <alignment horizontal="center"/>
    </xf>
    <xf numFmtId="0" fontId="12" fillId="6" borderId="21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12" fillId="11" borderId="12" xfId="0" applyFont="1" applyFill="1" applyBorder="1" applyAlignment="1">
      <alignment horizontal="center"/>
    </xf>
    <xf numFmtId="0" fontId="12" fillId="11" borderId="22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2" fillId="15" borderId="15" xfId="0" applyFont="1" applyFill="1" applyBorder="1" applyAlignment="1">
      <alignment horizontal="center"/>
    </xf>
    <xf numFmtId="0" fontId="12" fillId="15" borderId="16" xfId="0" applyFont="1" applyFill="1" applyBorder="1" applyAlignment="1">
      <alignment horizontal="center"/>
    </xf>
    <xf numFmtId="0" fontId="12" fillId="15" borderId="17" xfId="0" applyFont="1" applyFill="1" applyBorder="1" applyAlignment="1">
      <alignment horizontal="center"/>
    </xf>
    <xf numFmtId="0" fontId="12" fillId="16" borderId="18" xfId="0" applyFont="1" applyFill="1" applyBorder="1" applyAlignment="1">
      <alignment horizontal="center"/>
    </xf>
    <xf numFmtId="0" fontId="12" fillId="16" borderId="4" xfId="0" applyFont="1" applyFill="1" applyBorder="1" applyAlignment="1">
      <alignment horizontal="center"/>
    </xf>
    <xf numFmtId="0" fontId="12" fillId="7" borderId="14" xfId="0" applyFont="1" applyFill="1" applyBorder="1" applyAlignment="1">
      <alignment horizontal="center"/>
    </xf>
    <xf numFmtId="0" fontId="12" fillId="5" borderId="14" xfId="0" applyFont="1" applyFill="1" applyBorder="1" applyAlignment="1">
      <alignment horizontal="center"/>
    </xf>
    <xf numFmtId="0" fontId="12" fillId="9" borderId="14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10" fillId="0" borderId="8" xfId="0" applyFont="1" applyBorder="1"/>
    <xf numFmtId="3" fontId="4" fillId="0" borderId="8" xfId="0" applyNumberFormat="1" applyFont="1" applyBorder="1" applyAlignment="1">
      <alignment horizontal="center"/>
    </xf>
    <xf numFmtId="2" fontId="4" fillId="2" borderId="8" xfId="0" applyNumberFormat="1" applyFont="1" applyFill="1" applyBorder="1" applyAlignment="1">
      <alignment horizontal="center"/>
    </xf>
    <xf numFmtId="9" fontId="0" fillId="2" borderId="1" xfId="3" applyFont="1" applyFill="1" applyBorder="1" applyAlignment="1">
      <alignment horizontal="center"/>
    </xf>
    <xf numFmtId="167" fontId="0" fillId="0" borderId="8" xfId="1" applyNumberFormat="1" applyFont="1" applyFill="1" applyBorder="1" applyAlignment="1">
      <alignment horizontal="center" vertical="center"/>
    </xf>
    <xf numFmtId="165" fontId="0" fillId="2" borderId="1" xfId="0" applyNumberFormat="1" applyFill="1" applyBorder="1" applyAlignment="1">
      <alignment vertical="center"/>
    </xf>
    <xf numFmtId="165" fontId="0" fillId="2" borderId="1" xfId="0" applyNumberFormat="1" applyFill="1" applyBorder="1"/>
    <xf numFmtId="165" fontId="10" fillId="0" borderId="0" xfId="1" applyNumberFormat="1" applyFont="1" applyFill="1" applyBorder="1"/>
    <xf numFmtId="0" fontId="0" fillId="0" borderId="8" xfId="0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4" fillId="0" borderId="8" xfId="0" applyFont="1" applyBorder="1"/>
    <xf numFmtId="166" fontId="4" fillId="0" borderId="8" xfId="2" applyNumberFormat="1" applyFont="1" applyFill="1" applyBorder="1"/>
    <xf numFmtId="167" fontId="4" fillId="0" borderId="8" xfId="0" applyNumberFormat="1" applyFont="1" applyBorder="1"/>
    <xf numFmtId="165" fontId="4" fillId="0" borderId="8" xfId="1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1276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4" sqref="A4:XFD4"/>
    </sheetView>
  </sheetViews>
  <sheetFormatPr defaultRowHeight="15" x14ac:dyDescent="0.25"/>
  <cols>
    <col min="1" max="1" width="29.28515625" bestFit="1" customWidth="1"/>
    <col min="2" max="2" width="13.140625" customWidth="1"/>
    <col min="3" max="4" width="12.42578125" style="71" customWidth="1"/>
    <col min="5" max="5" width="12.42578125" customWidth="1"/>
    <col min="6" max="6" width="15.5703125" style="71" customWidth="1"/>
    <col min="7" max="7" width="15.5703125" style="113" customWidth="1"/>
    <col min="8" max="8" width="15.42578125" style="113" customWidth="1"/>
    <col min="9" max="9" width="14.85546875" style="114" customWidth="1"/>
    <col min="10" max="10" width="15.5703125" style="113" customWidth="1"/>
    <col min="11" max="11" width="14.42578125" customWidth="1"/>
    <col min="12" max="12" width="13.140625" style="114" customWidth="1"/>
    <col min="13" max="13" width="10.5703125" style="35" bestFit="1" customWidth="1"/>
    <col min="14" max="14" width="10.5703125" style="75" customWidth="1"/>
    <col min="15" max="15" width="11" style="35" bestFit="1" customWidth="1"/>
    <col min="16" max="16" width="13.140625" bestFit="1" customWidth="1"/>
    <col min="17" max="17" width="15.5703125" bestFit="1" customWidth="1"/>
    <col min="18" max="18" width="17.7109375" bestFit="1" customWidth="1"/>
    <col min="19" max="19" width="9.5703125" bestFit="1" customWidth="1"/>
    <col min="21" max="21" width="9.5703125" style="115" bestFit="1" customWidth="1"/>
    <col min="22" max="22" width="9.5703125" style="35" customWidth="1"/>
    <col min="23" max="23" width="11.5703125" bestFit="1" customWidth="1"/>
    <col min="24" max="24" width="19.5703125" bestFit="1" customWidth="1"/>
    <col min="25" max="25" width="15.5703125" bestFit="1" customWidth="1"/>
    <col min="26" max="26" width="15" customWidth="1"/>
    <col min="27" max="27" width="12.7109375" style="116" customWidth="1"/>
    <col min="28" max="28" width="9.85546875" style="117" customWidth="1"/>
    <col min="29" max="29" width="8.85546875" customWidth="1"/>
    <col min="30" max="30" width="10" style="117" bestFit="1" customWidth="1"/>
    <col min="31" max="31" width="9.28515625" style="117" customWidth="1"/>
    <col min="32" max="32" width="23" style="35" customWidth="1"/>
    <col min="33" max="33" width="8.85546875" style="60"/>
    <col min="34" max="34" width="12" style="115" customWidth="1"/>
    <col min="35" max="35" width="12" style="117" customWidth="1"/>
    <col min="37" max="37" width="12.140625" customWidth="1"/>
    <col min="38" max="38" width="17.28515625" bestFit="1" customWidth="1"/>
    <col min="39" max="39" width="14.5703125" bestFit="1" customWidth="1"/>
    <col min="40" max="40" width="11.28515625" customWidth="1"/>
    <col min="41" max="41" width="13" customWidth="1"/>
    <col min="42" max="42" width="10.5703125" bestFit="1" customWidth="1"/>
    <col min="44" max="44" width="9.5703125" bestFit="1" customWidth="1"/>
    <col min="45" max="45" width="13.140625" customWidth="1"/>
    <col min="46" max="46" width="11.42578125" customWidth="1"/>
    <col min="47" max="47" width="12" customWidth="1"/>
    <col min="48" max="48" width="12.42578125" customWidth="1"/>
    <col min="49" max="49" width="14.5703125" customWidth="1"/>
    <col min="50" max="50" width="14.140625" customWidth="1"/>
    <col min="51" max="51" width="12.140625" customWidth="1"/>
    <col min="52" max="52" width="15.42578125" customWidth="1"/>
  </cols>
  <sheetData>
    <row r="1" spans="1:96" s="74" customFormat="1" ht="16.5" thickBot="1" x14ac:dyDescent="0.3">
      <c r="A1" s="133"/>
      <c r="B1" s="134"/>
      <c r="C1" s="135"/>
      <c r="D1" s="135"/>
      <c r="E1" s="134"/>
      <c r="F1" s="135"/>
      <c r="G1" s="136"/>
      <c r="H1" s="136"/>
      <c r="I1" s="137"/>
      <c r="J1" s="136"/>
      <c r="K1" s="134"/>
      <c r="L1" s="137"/>
      <c r="M1" s="221" t="s">
        <v>1</v>
      </c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3"/>
      <c r="AL1" s="224" t="s">
        <v>35</v>
      </c>
      <c r="AM1" s="225"/>
      <c r="AN1" s="225"/>
      <c r="AO1" s="225"/>
      <c r="AP1" s="225"/>
      <c r="AQ1" s="225"/>
      <c r="AR1" s="228" t="s">
        <v>40</v>
      </c>
      <c r="AS1" s="228"/>
      <c r="AT1" s="228"/>
      <c r="AU1" s="228"/>
      <c r="AV1" s="228"/>
      <c r="AW1" s="228"/>
      <c r="AX1" s="228"/>
      <c r="AY1" s="228"/>
      <c r="AZ1" s="228"/>
    </row>
    <row r="2" spans="1:96" s="132" customFormat="1" ht="16.5" thickBot="1" x14ac:dyDescent="0.3">
      <c r="A2" s="214" t="s">
        <v>208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6"/>
      <c r="M2" s="229" t="s">
        <v>31</v>
      </c>
      <c r="N2" s="230"/>
      <c r="O2" s="230"/>
      <c r="P2" s="230"/>
      <c r="Q2" s="230"/>
      <c r="R2" s="230"/>
      <c r="S2" s="230"/>
      <c r="T2" s="230"/>
      <c r="U2" s="230"/>
      <c r="V2" s="231"/>
      <c r="W2" s="232" t="s">
        <v>22</v>
      </c>
      <c r="X2" s="233"/>
      <c r="Y2" s="226" t="s">
        <v>222</v>
      </c>
      <c r="Z2" s="227"/>
      <c r="AA2" s="217" t="s">
        <v>33</v>
      </c>
      <c r="AB2" s="218"/>
      <c r="AC2" s="218"/>
      <c r="AD2" s="218"/>
      <c r="AE2" s="218"/>
      <c r="AF2" s="218"/>
      <c r="AG2" s="218"/>
      <c r="AH2" s="218"/>
      <c r="AI2" s="218"/>
      <c r="AJ2" s="219" t="s">
        <v>209</v>
      </c>
      <c r="AK2" s="220"/>
      <c r="AL2" s="234" t="s">
        <v>6</v>
      </c>
      <c r="AM2" s="234"/>
      <c r="AN2" s="234"/>
      <c r="AO2" s="234"/>
      <c r="AP2" s="235" t="s">
        <v>39</v>
      </c>
      <c r="AQ2" s="235"/>
      <c r="AR2" s="236" t="s">
        <v>7</v>
      </c>
      <c r="AS2" s="236"/>
      <c r="AT2" s="236"/>
      <c r="AU2" s="236"/>
      <c r="AV2" s="236"/>
      <c r="AW2" s="236"/>
      <c r="AX2" s="236"/>
      <c r="AY2" s="236"/>
      <c r="AZ2" s="236"/>
    </row>
    <row r="3" spans="1:96" s="112" customFormat="1" ht="69" customHeight="1" thickBot="1" x14ac:dyDescent="0.3">
      <c r="A3" s="84" t="s">
        <v>25</v>
      </c>
      <c r="B3" s="84" t="s">
        <v>139</v>
      </c>
      <c r="C3" s="125" t="s">
        <v>21</v>
      </c>
      <c r="D3" s="125" t="s">
        <v>199</v>
      </c>
      <c r="E3" s="85" t="s">
        <v>200</v>
      </c>
      <c r="F3" s="125" t="s">
        <v>201</v>
      </c>
      <c r="G3" s="86" t="s">
        <v>213</v>
      </c>
      <c r="H3" s="86" t="s">
        <v>210</v>
      </c>
      <c r="I3" s="87" t="s">
        <v>211</v>
      </c>
      <c r="J3" s="86" t="s">
        <v>214</v>
      </c>
      <c r="K3" s="85" t="s">
        <v>212</v>
      </c>
      <c r="L3" s="87" t="s">
        <v>202</v>
      </c>
      <c r="M3" s="88" t="s">
        <v>0</v>
      </c>
      <c r="N3" s="138" t="s">
        <v>219</v>
      </c>
      <c r="O3" s="89" t="s">
        <v>14</v>
      </c>
      <c r="P3" s="89" t="s">
        <v>27</v>
      </c>
      <c r="Q3" s="89" t="s">
        <v>26</v>
      </c>
      <c r="R3" s="89" t="s">
        <v>28</v>
      </c>
      <c r="S3" s="85" t="s">
        <v>29</v>
      </c>
      <c r="T3" s="85" t="s">
        <v>30</v>
      </c>
      <c r="U3" s="90" t="s">
        <v>32</v>
      </c>
      <c r="V3" s="90" t="s">
        <v>203</v>
      </c>
      <c r="W3" s="89" t="s">
        <v>14</v>
      </c>
      <c r="X3" s="89" t="s">
        <v>26</v>
      </c>
      <c r="Y3" s="89" t="s">
        <v>14</v>
      </c>
      <c r="Z3" s="89" t="s">
        <v>26</v>
      </c>
      <c r="AA3" s="91" t="s">
        <v>204</v>
      </c>
      <c r="AB3" s="92" t="s">
        <v>2</v>
      </c>
      <c r="AC3" s="90" t="s">
        <v>205</v>
      </c>
      <c r="AD3" s="92" t="s">
        <v>3</v>
      </c>
      <c r="AE3" s="90" t="s">
        <v>206</v>
      </c>
      <c r="AF3" s="85" t="s">
        <v>16</v>
      </c>
      <c r="AG3" s="89" t="s">
        <v>15</v>
      </c>
      <c r="AH3" s="90" t="s">
        <v>34</v>
      </c>
      <c r="AI3" s="90" t="s">
        <v>138</v>
      </c>
      <c r="AJ3" s="85" t="s">
        <v>4</v>
      </c>
      <c r="AK3" s="85" t="s">
        <v>5</v>
      </c>
      <c r="AL3" s="85" t="s">
        <v>17</v>
      </c>
      <c r="AM3" s="85" t="s">
        <v>36</v>
      </c>
      <c r="AN3" s="85" t="s">
        <v>37</v>
      </c>
      <c r="AO3" s="85" t="s">
        <v>198</v>
      </c>
      <c r="AP3" s="85" t="s">
        <v>18</v>
      </c>
      <c r="AQ3" s="85" t="s">
        <v>19</v>
      </c>
      <c r="AR3" s="85" t="s">
        <v>8</v>
      </c>
      <c r="AS3" s="85" t="s">
        <v>10</v>
      </c>
      <c r="AT3" s="85" t="s">
        <v>23</v>
      </c>
      <c r="AU3" s="85" t="s">
        <v>9</v>
      </c>
      <c r="AV3" s="85" t="s">
        <v>11</v>
      </c>
      <c r="AW3" s="85" t="s">
        <v>12</v>
      </c>
      <c r="AX3" s="85" t="s">
        <v>41</v>
      </c>
      <c r="AY3" s="85" t="s">
        <v>13</v>
      </c>
      <c r="AZ3" s="85" t="s">
        <v>20</v>
      </c>
    </row>
    <row r="4" spans="1:96" s="8" customFormat="1" x14ac:dyDescent="0.25">
      <c r="A4" s="248" t="s">
        <v>147</v>
      </c>
      <c r="B4" s="93" t="s">
        <v>136</v>
      </c>
      <c r="C4" s="121">
        <v>2303.3051143177299</v>
      </c>
      <c r="D4" s="249">
        <v>2303.3051143177299</v>
      </c>
      <c r="E4" s="94">
        <f>D4/C4</f>
        <v>1</v>
      </c>
      <c r="F4" s="129">
        <v>139</v>
      </c>
      <c r="G4" s="103">
        <f>F4/D4</f>
        <v>6.0348062067831457E-2</v>
      </c>
      <c r="H4" s="250">
        <v>111.14646669281601</v>
      </c>
      <c r="I4" s="94">
        <f>(H4/D4)</f>
        <v>4.8255207702145482E-2</v>
      </c>
      <c r="J4" s="95">
        <v>27.788642830671101</v>
      </c>
      <c r="K4" s="94">
        <f>J4/D4</f>
        <v>1.2064681599468628E-2</v>
      </c>
      <c r="L4" s="94">
        <f>F4/D4</f>
        <v>6.0348062067831457E-2</v>
      </c>
      <c r="M4" s="96">
        <v>4932</v>
      </c>
      <c r="N4" s="139">
        <f>M4/D4</f>
        <v>2.1412708066082358</v>
      </c>
      <c r="O4" s="96">
        <v>4391</v>
      </c>
      <c r="P4" s="27">
        <f>O4/M4</f>
        <v>0.89030819140308193</v>
      </c>
      <c r="Q4" s="97">
        <f>M4-O4</f>
        <v>541</v>
      </c>
      <c r="R4" s="27">
        <f>Q4/M4</f>
        <v>0.10969180859691809</v>
      </c>
      <c r="S4" s="26">
        <v>1171</v>
      </c>
      <c r="T4" s="27">
        <f>S4/M4</f>
        <v>0.23742903487429035</v>
      </c>
      <c r="U4" s="104">
        <v>3519</v>
      </c>
      <c r="V4" s="98">
        <f>U4/M4</f>
        <v>0.71350364963503654</v>
      </c>
      <c r="W4" s="14">
        <v>52500.9</v>
      </c>
      <c r="X4" s="14">
        <v>340744.7</v>
      </c>
      <c r="Y4" s="177">
        <v>230531318</v>
      </c>
      <c r="Z4" s="176">
        <v>184342891</v>
      </c>
      <c r="AA4" s="99">
        <v>1960</v>
      </c>
      <c r="AB4" s="255">
        <v>3413</v>
      </c>
      <c r="AC4" s="100">
        <f>AB4/M4</f>
        <v>0.69201135442011352</v>
      </c>
      <c r="AD4" s="178">
        <v>1085</v>
      </c>
      <c r="AE4" s="100">
        <f>AD4/M4</f>
        <v>0.2199918896999189</v>
      </c>
      <c r="AF4" s="256">
        <v>94</v>
      </c>
      <c r="AG4" s="101">
        <f>M4-(AB4+AD4+AF4)</f>
        <v>340</v>
      </c>
      <c r="AH4" s="257">
        <v>193</v>
      </c>
      <c r="AI4" s="119">
        <f xml:space="preserve"> AH4 / M4</f>
        <v>3.9132197891321982E-2</v>
      </c>
      <c r="AJ4" s="258">
        <v>27</v>
      </c>
      <c r="AK4" s="93">
        <v>128</v>
      </c>
      <c r="AL4" s="259">
        <v>19976092</v>
      </c>
      <c r="AM4" s="259">
        <v>4051</v>
      </c>
      <c r="AN4" s="260">
        <v>9.1</v>
      </c>
      <c r="AO4" s="258">
        <v>283</v>
      </c>
      <c r="AP4" s="261">
        <v>16647</v>
      </c>
      <c r="AQ4" s="258">
        <v>15.4</v>
      </c>
      <c r="AR4" s="261">
        <v>364</v>
      </c>
      <c r="AS4" s="120">
        <v>0</v>
      </c>
      <c r="AT4" s="261">
        <f>AR4+AS4</f>
        <v>364</v>
      </c>
      <c r="AU4" s="261">
        <v>924</v>
      </c>
      <c r="AV4" s="261">
        <v>3558</v>
      </c>
      <c r="AW4" s="261">
        <v>86</v>
      </c>
      <c r="AX4" s="261">
        <f>AV4+AW4</f>
        <v>3644</v>
      </c>
      <c r="AY4" s="261">
        <v>0</v>
      </c>
      <c r="AZ4" s="261">
        <v>86</v>
      </c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</row>
    <row r="5" spans="1:96" s="8" customFormat="1" x14ac:dyDescent="0.25">
      <c r="A5" s="149" t="s">
        <v>143</v>
      </c>
      <c r="B5" s="6" t="s">
        <v>137</v>
      </c>
      <c r="C5" s="126">
        <v>2281.8846897455001</v>
      </c>
      <c r="D5" s="126">
        <v>586.81640699669094</v>
      </c>
      <c r="E5" s="94">
        <f>D5/C5</f>
        <v>0.25716304142526103</v>
      </c>
      <c r="F5" s="121">
        <v>50</v>
      </c>
      <c r="G5" s="103">
        <f>F5/D5</f>
        <v>8.5205524937345442E-2</v>
      </c>
      <c r="H5" s="103">
        <v>32.4817152189894</v>
      </c>
      <c r="I5" s="94">
        <f>(H5/D5)</f>
        <v>5.5352431921987084E-2</v>
      </c>
      <c r="J5" s="103">
        <v>17.854451610252902</v>
      </c>
      <c r="K5" s="94">
        <f>J5/D5</f>
        <v>3.0425958438400621E-2</v>
      </c>
      <c r="L5" s="94">
        <f>F5/D5</f>
        <v>8.5205524937345442E-2</v>
      </c>
      <c r="M5" s="96">
        <v>1466</v>
      </c>
      <c r="N5" s="139">
        <f>M5/D5</f>
        <v>2.4982259911629683</v>
      </c>
      <c r="O5" s="96">
        <v>1280</v>
      </c>
      <c r="P5" s="27">
        <f>O5/M5</f>
        <v>0.8731241473396999</v>
      </c>
      <c r="Q5" s="97">
        <f>M5-O5</f>
        <v>186</v>
      </c>
      <c r="R5" s="27">
        <f>Q5/M5</f>
        <v>0.12687585266030013</v>
      </c>
      <c r="S5" s="26">
        <v>301</v>
      </c>
      <c r="T5" s="27">
        <f>S5/M5</f>
        <v>0.20532060027285129</v>
      </c>
      <c r="U5" s="104">
        <v>905</v>
      </c>
      <c r="V5" s="98">
        <f>U5/M5</f>
        <v>0.61732605729877221</v>
      </c>
      <c r="W5" s="147">
        <v>98992.8</v>
      </c>
      <c r="X5" s="14">
        <v>799552.3</v>
      </c>
      <c r="Y5" s="176">
        <v>126710775</v>
      </c>
      <c r="Z5" s="176">
        <v>148716720</v>
      </c>
      <c r="AA5" s="99">
        <v>1960</v>
      </c>
      <c r="AB5" s="107">
        <v>928</v>
      </c>
      <c r="AC5" s="100">
        <f>AB5/M5</f>
        <v>0.63301500682128242</v>
      </c>
      <c r="AD5" s="107">
        <v>391</v>
      </c>
      <c r="AE5" s="100">
        <f>AD5/M5</f>
        <v>0.26671214188267395</v>
      </c>
      <c r="AF5" s="12">
        <v>62</v>
      </c>
      <c r="AG5" s="101">
        <f>M5-(AB5+AD5+AF5)</f>
        <v>85</v>
      </c>
      <c r="AH5" s="106">
        <v>92</v>
      </c>
      <c r="AI5" s="102">
        <f xml:space="preserve"> AH5 / M5</f>
        <v>6.2755798090040935E-2</v>
      </c>
      <c r="AJ5" s="61">
        <v>4</v>
      </c>
      <c r="AK5" s="6">
        <v>26</v>
      </c>
      <c r="AL5" s="51">
        <v>28725839</v>
      </c>
      <c r="AM5" s="51">
        <v>19595</v>
      </c>
      <c r="AN5" s="25">
        <v>15</v>
      </c>
      <c r="AO5" s="61">
        <v>208</v>
      </c>
      <c r="AP5" s="49">
        <v>10615</v>
      </c>
      <c r="AQ5" s="61">
        <v>25.1</v>
      </c>
      <c r="AR5" s="49">
        <v>169</v>
      </c>
      <c r="AS5" s="26">
        <v>0</v>
      </c>
      <c r="AT5" s="49">
        <f>AR5+AS5</f>
        <v>169</v>
      </c>
      <c r="AU5" s="49">
        <v>469</v>
      </c>
      <c r="AV5" s="49">
        <v>719</v>
      </c>
      <c r="AW5" s="49">
        <v>109</v>
      </c>
      <c r="AX5" s="49">
        <f>AV5+AW5</f>
        <v>828</v>
      </c>
      <c r="AY5" s="49">
        <v>0</v>
      </c>
      <c r="AZ5" s="49">
        <v>109</v>
      </c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</row>
    <row r="6" spans="1:96" s="8" customFormat="1" x14ac:dyDescent="0.25">
      <c r="A6" s="167" t="s">
        <v>160</v>
      </c>
      <c r="B6" s="6" t="s">
        <v>137</v>
      </c>
      <c r="C6" s="126">
        <v>2215.1592724305501</v>
      </c>
      <c r="D6" s="126">
        <v>79.776439354999098</v>
      </c>
      <c r="E6" s="165">
        <f>D6/C6</f>
        <v>3.6013861552928246E-2</v>
      </c>
      <c r="F6" s="121">
        <v>2.33</v>
      </c>
      <c r="G6" s="103">
        <f>F6/D6</f>
        <v>2.9206618129842533E-2</v>
      </c>
      <c r="H6" s="103">
        <v>2.3386402936914998</v>
      </c>
      <c r="I6" s="94">
        <f>(H6/D6)</f>
        <v>2.9314924463910052E-2</v>
      </c>
      <c r="J6" s="103" t="s">
        <v>207</v>
      </c>
      <c r="K6" s="94" t="s">
        <v>207</v>
      </c>
      <c r="L6" s="94">
        <f>F6/D6</f>
        <v>2.9206618129842533E-2</v>
      </c>
      <c r="M6" s="96">
        <v>54</v>
      </c>
      <c r="N6" s="139">
        <f>M6/D6</f>
        <v>0.67689157897489127</v>
      </c>
      <c r="O6" s="96">
        <v>53</v>
      </c>
      <c r="P6" s="27">
        <f>O6/M6</f>
        <v>0.98148148148148151</v>
      </c>
      <c r="Q6" s="142">
        <f>M6-O6</f>
        <v>1</v>
      </c>
      <c r="R6" s="27">
        <f>Q6/M6</f>
        <v>1.8518518518518517E-2</v>
      </c>
      <c r="S6" s="26">
        <v>6</v>
      </c>
      <c r="T6" s="27">
        <f>S6/M6</f>
        <v>0.1111111111111111</v>
      </c>
      <c r="U6" s="159">
        <v>46</v>
      </c>
      <c r="V6" s="98">
        <f>U6/M6</f>
        <v>0.85185185185185186</v>
      </c>
      <c r="W6" s="14">
        <v>41258.199999999997</v>
      </c>
      <c r="X6" s="14">
        <v>64700</v>
      </c>
      <c r="Y6" s="176">
        <v>2186686</v>
      </c>
      <c r="Z6" s="176">
        <v>64700</v>
      </c>
      <c r="AA6" s="99">
        <v>1956</v>
      </c>
      <c r="AB6" s="149">
        <v>37</v>
      </c>
      <c r="AC6" s="100">
        <f>AB6/M6</f>
        <v>0.68518518518518523</v>
      </c>
      <c r="AD6" s="149">
        <v>6</v>
      </c>
      <c r="AE6" s="100">
        <f>AD6/M6</f>
        <v>0.1111111111111111</v>
      </c>
      <c r="AF6" s="23">
        <v>7</v>
      </c>
      <c r="AG6" s="101">
        <f>M6-(AB6+AD6+AF6)</f>
        <v>4</v>
      </c>
      <c r="AH6" s="109">
        <v>0</v>
      </c>
      <c r="AI6" s="102">
        <f xml:space="preserve"> AH6 / M6</f>
        <v>0</v>
      </c>
      <c r="AJ6" s="61">
        <v>0</v>
      </c>
      <c r="AK6" s="6">
        <v>1</v>
      </c>
      <c r="AL6" s="51">
        <v>39951</v>
      </c>
      <c r="AM6" s="51">
        <v>740</v>
      </c>
      <c r="AN6" s="25">
        <v>2.2000000000000002</v>
      </c>
      <c r="AO6" s="61">
        <v>0</v>
      </c>
      <c r="AP6" s="49">
        <v>28</v>
      </c>
      <c r="AQ6" s="61">
        <v>7</v>
      </c>
      <c r="AR6" s="49">
        <v>18</v>
      </c>
      <c r="AS6" s="26">
        <v>0</v>
      </c>
      <c r="AT6" s="49">
        <f>AR6+AS6</f>
        <v>18</v>
      </c>
      <c r="AU6" s="49">
        <v>21</v>
      </c>
      <c r="AV6" s="49">
        <v>15</v>
      </c>
      <c r="AW6" s="26">
        <v>0</v>
      </c>
      <c r="AX6" s="49">
        <f>AV6+AW6</f>
        <v>15</v>
      </c>
      <c r="AY6" s="26">
        <v>0</v>
      </c>
      <c r="AZ6" s="26">
        <v>0</v>
      </c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</row>
    <row r="7" spans="1:96" x14ac:dyDescent="0.25">
      <c r="A7" s="166" t="s">
        <v>162</v>
      </c>
      <c r="B7" s="6" t="s">
        <v>137</v>
      </c>
      <c r="C7" s="126">
        <v>1981.97993001027</v>
      </c>
      <c r="D7" s="126">
        <v>126.076299589543</v>
      </c>
      <c r="E7" s="165">
        <f>D7/C7</f>
        <v>6.3611289741410101E-2</v>
      </c>
      <c r="F7" s="121">
        <v>16.399999999999999</v>
      </c>
      <c r="G7" s="103">
        <f>F7/D7</f>
        <v>0.13007995994006985</v>
      </c>
      <c r="H7" s="103">
        <v>0.22733080421924201</v>
      </c>
      <c r="I7" s="94">
        <f>(H7/D7)</f>
        <v>1.8031208479257846E-3</v>
      </c>
      <c r="J7" s="103">
        <v>16.174730360339801</v>
      </c>
      <c r="K7" s="169">
        <f>J7/D7</f>
        <v>0.12829318764112396</v>
      </c>
      <c r="L7" s="94">
        <f>F7/D7</f>
        <v>0.13007995994006985</v>
      </c>
      <c r="M7" s="96">
        <v>768</v>
      </c>
      <c r="N7" s="139">
        <f>M7/D7</f>
        <v>6.0915493435349788</v>
      </c>
      <c r="O7" s="96">
        <v>611</v>
      </c>
      <c r="P7" s="27">
        <f>O7/M7</f>
        <v>0.79557291666666663</v>
      </c>
      <c r="Q7" s="142">
        <f>M7-O7</f>
        <v>157</v>
      </c>
      <c r="R7" s="146">
        <f>Q7/M7</f>
        <v>0.20442708333333334</v>
      </c>
      <c r="S7" s="26">
        <v>90</v>
      </c>
      <c r="T7" s="27">
        <f>S7/M7</f>
        <v>0.1171875</v>
      </c>
      <c r="U7" s="104">
        <v>418</v>
      </c>
      <c r="V7" s="98">
        <f>U7/M7</f>
        <v>0.54427083333333337</v>
      </c>
      <c r="W7" s="14">
        <v>62698.2</v>
      </c>
      <c r="X7" s="14">
        <v>584398.9</v>
      </c>
      <c r="Y7" s="176">
        <v>38308590</v>
      </c>
      <c r="Z7" s="176">
        <v>91750624</v>
      </c>
      <c r="AA7" s="99">
        <v>1953</v>
      </c>
      <c r="AB7" s="107">
        <v>636</v>
      </c>
      <c r="AC7" s="155">
        <f>AB7/M7</f>
        <v>0.828125</v>
      </c>
      <c r="AD7" s="107">
        <v>94</v>
      </c>
      <c r="AE7" s="100">
        <f>AD7/M7</f>
        <v>0.12239583333333333</v>
      </c>
      <c r="AF7" s="12">
        <v>21</v>
      </c>
      <c r="AG7" s="101">
        <f>M7-(AB7+AD7+AF7)</f>
        <v>17</v>
      </c>
      <c r="AH7" s="109">
        <v>40</v>
      </c>
      <c r="AI7" s="102">
        <f xml:space="preserve"> AH7 / M7</f>
        <v>5.2083333333333336E-2</v>
      </c>
      <c r="AJ7" s="61">
        <v>6</v>
      </c>
      <c r="AK7" s="6">
        <v>15</v>
      </c>
      <c r="AL7" s="51">
        <v>8572243</v>
      </c>
      <c r="AM7" s="51">
        <v>11162</v>
      </c>
      <c r="AN7" s="25">
        <v>9.6</v>
      </c>
      <c r="AO7" s="61">
        <v>28</v>
      </c>
      <c r="AP7" s="72">
        <v>3242</v>
      </c>
      <c r="AQ7" s="61">
        <v>15.4</v>
      </c>
      <c r="AR7" s="49">
        <v>101</v>
      </c>
      <c r="AS7" s="26">
        <v>0</v>
      </c>
      <c r="AT7" s="49">
        <f>AR7+AS7</f>
        <v>101</v>
      </c>
      <c r="AU7" s="49">
        <v>167</v>
      </c>
      <c r="AV7" s="49">
        <v>439</v>
      </c>
      <c r="AW7" s="49">
        <v>61</v>
      </c>
      <c r="AX7" s="49">
        <f>AV7+AW7</f>
        <v>500</v>
      </c>
      <c r="AY7" s="26">
        <v>0</v>
      </c>
      <c r="AZ7" s="49">
        <v>61</v>
      </c>
    </row>
    <row r="8" spans="1:96" x14ac:dyDescent="0.25">
      <c r="A8" s="149" t="s">
        <v>148</v>
      </c>
      <c r="B8" s="6" t="s">
        <v>137</v>
      </c>
      <c r="C8" s="126">
        <v>1822.72127652106</v>
      </c>
      <c r="D8" s="126">
        <v>957.92908940913503</v>
      </c>
      <c r="E8" s="94">
        <f>D8/C8</f>
        <v>0.52554886023906411</v>
      </c>
      <c r="F8" s="121">
        <v>86.96</v>
      </c>
      <c r="G8" s="103">
        <f>F8/D8</f>
        <v>9.0779162008367678E-2</v>
      </c>
      <c r="H8" s="103">
        <v>43.680481480995901</v>
      </c>
      <c r="I8" s="94">
        <f>(H8/D8)</f>
        <v>4.5598867352424466E-2</v>
      </c>
      <c r="J8" s="168">
        <v>43.281727058768404</v>
      </c>
      <c r="K8" s="94">
        <f>J8/D8</f>
        <v>4.5182600191696044E-2</v>
      </c>
      <c r="L8" s="94">
        <f>F8/D8</f>
        <v>9.0779162008367678E-2</v>
      </c>
      <c r="M8" s="96">
        <v>3785</v>
      </c>
      <c r="N8" s="139">
        <f>M8/D8</f>
        <v>3.9512319250422228</v>
      </c>
      <c r="O8" s="96">
        <v>3263</v>
      </c>
      <c r="P8" s="27">
        <f>O8/M8</f>
        <v>0.86208718626155878</v>
      </c>
      <c r="Q8" s="97">
        <f>M8-O8</f>
        <v>522</v>
      </c>
      <c r="R8" s="27">
        <f>Q8/M8</f>
        <v>0.13791281373844122</v>
      </c>
      <c r="S8" s="26">
        <v>704</v>
      </c>
      <c r="T8" s="27">
        <f>S8/M8</f>
        <v>0.18599735799207398</v>
      </c>
      <c r="U8" s="104">
        <v>2588</v>
      </c>
      <c r="V8" s="98">
        <f>U8/M8</f>
        <v>0.68375165125495374</v>
      </c>
      <c r="W8" s="14">
        <v>52140.3</v>
      </c>
      <c r="X8" s="14">
        <v>322479.8</v>
      </c>
      <c r="Y8" s="176">
        <v>170133945</v>
      </c>
      <c r="Z8" s="176">
        <v>168334443</v>
      </c>
      <c r="AA8" s="99">
        <v>1951</v>
      </c>
      <c r="AB8" s="107">
        <v>2667</v>
      </c>
      <c r="AC8" s="100">
        <f>AB8/M8</f>
        <v>0.70462351387054156</v>
      </c>
      <c r="AD8" s="107">
        <v>709</v>
      </c>
      <c r="AE8" s="100">
        <f>AD8/M8</f>
        <v>0.18731836195508586</v>
      </c>
      <c r="AF8" s="23">
        <v>67</v>
      </c>
      <c r="AG8" s="101">
        <f>M8-(AB8+AD8+AF8)</f>
        <v>342</v>
      </c>
      <c r="AH8" s="109">
        <v>204</v>
      </c>
      <c r="AI8" s="102">
        <f xml:space="preserve"> AH8 / M8</f>
        <v>5.3896961690885072E-2</v>
      </c>
      <c r="AJ8" s="61">
        <v>16</v>
      </c>
      <c r="AK8" s="6">
        <v>108</v>
      </c>
      <c r="AL8" s="51">
        <v>37907911</v>
      </c>
      <c r="AM8" s="51">
        <v>10015</v>
      </c>
      <c r="AN8" s="25">
        <v>14.7</v>
      </c>
      <c r="AO8" s="61">
        <v>343</v>
      </c>
      <c r="AP8" s="49">
        <v>29342</v>
      </c>
      <c r="AQ8" s="61">
        <v>21.1</v>
      </c>
      <c r="AR8" s="49">
        <v>246</v>
      </c>
      <c r="AS8" s="26">
        <v>0</v>
      </c>
      <c r="AT8" s="49">
        <f>AR8+AS8</f>
        <v>246</v>
      </c>
      <c r="AU8" s="49">
        <v>712</v>
      </c>
      <c r="AV8" s="49">
        <v>2694</v>
      </c>
      <c r="AW8" s="49">
        <v>133</v>
      </c>
      <c r="AX8" s="49">
        <f>AV8+AW8</f>
        <v>2827</v>
      </c>
      <c r="AY8" s="49">
        <v>0</v>
      </c>
      <c r="AZ8" s="49">
        <v>133</v>
      </c>
    </row>
    <row r="9" spans="1:96" x14ac:dyDescent="0.25">
      <c r="A9" s="166" t="s">
        <v>165</v>
      </c>
      <c r="B9" s="6" t="s">
        <v>137</v>
      </c>
      <c r="C9" s="126">
        <v>1768.64804018719</v>
      </c>
      <c r="D9" s="126">
        <v>69.874708821836805</v>
      </c>
      <c r="E9" s="165">
        <f>D9/C9</f>
        <v>3.9507413139383808E-2</v>
      </c>
      <c r="F9" s="121">
        <v>2.93</v>
      </c>
      <c r="G9" s="103">
        <f>F9/D9</f>
        <v>4.1932196203790621E-2</v>
      </c>
      <c r="H9" s="103">
        <v>2.3922372049590499</v>
      </c>
      <c r="I9" s="94">
        <f>(H9/D9)</f>
        <v>3.4236095510017252E-2</v>
      </c>
      <c r="J9" s="103">
        <v>0.54049469900561098</v>
      </c>
      <c r="K9" s="94">
        <f>J9/D9</f>
        <v>7.7351978722907961E-3</v>
      </c>
      <c r="L9" s="94">
        <f>F9/D9</f>
        <v>4.1932196203790621E-2</v>
      </c>
      <c r="M9" s="96">
        <v>6</v>
      </c>
      <c r="N9" s="139">
        <f>M9/D9</f>
        <v>8.586797857431526E-2</v>
      </c>
      <c r="O9" s="96">
        <v>6</v>
      </c>
      <c r="P9" s="27">
        <f>O9/M9</f>
        <v>1</v>
      </c>
      <c r="Q9" s="142">
        <v>0</v>
      </c>
      <c r="R9" s="27">
        <f>Q9/M9</f>
        <v>0</v>
      </c>
      <c r="S9" s="6">
        <v>2</v>
      </c>
      <c r="T9" s="27">
        <f>S9/M9</f>
        <v>0.33333333333333331</v>
      </c>
      <c r="U9" s="159">
        <v>4</v>
      </c>
      <c r="V9" s="98">
        <f>U9/M9</f>
        <v>0.66666666666666663</v>
      </c>
      <c r="W9" s="14">
        <v>45806.7</v>
      </c>
      <c r="X9" s="14">
        <v>0</v>
      </c>
      <c r="Y9" s="176">
        <v>274840</v>
      </c>
      <c r="Z9" s="176">
        <v>0</v>
      </c>
      <c r="AA9" s="99">
        <v>1952</v>
      </c>
      <c r="AB9" s="149">
        <v>5</v>
      </c>
      <c r="AC9" s="100">
        <f>AB9/M9</f>
        <v>0.83333333333333337</v>
      </c>
      <c r="AD9" s="149">
        <v>1</v>
      </c>
      <c r="AE9" s="100">
        <f>AD9/M9</f>
        <v>0.16666666666666666</v>
      </c>
      <c r="AF9" s="23">
        <v>0</v>
      </c>
      <c r="AG9" s="101">
        <f>M9-(AB9+AD9+AF9)</f>
        <v>0</v>
      </c>
      <c r="AH9" s="109">
        <v>0</v>
      </c>
      <c r="AI9" s="102">
        <f xml:space="preserve"> AH9 / M9</f>
        <v>0</v>
      </c>
      <c r="AJ9" s="26">
        <v>0</v>
      </c>
      <c r="AK9" s="26">
        <v>0</v>
      </c>
      <c r="AL9" s="51">
        <v>8010</v>
      </c>
      <c r="AM9" s="26">
        <v>0</v>
      </c>
      <c r="AN9" s="73">
        <v>18.2</v>
      </c>
      <c r="AO9" s="26">
        <v>0</v>
      </c>
      <c r="AP9" s="6">
        <v>4</v>
      </c>
      <c r="AQ9" s="26">
        <v>0</v>
      </c>
      <c r="AR9" s="49">
        <v>1</v>
      </c>
      <c r="AS9" s="26">
        <v>0</v>
      </c>
      <c r="AT9" s="49">
        <f>AR9+AS9</f>
        <v>1</v>
      </c>
      <c r="AU9" s="49">
        <v>1</v>
      </c>
      <c r="AV9" s="49">
        <v>4</v>
      </c>
      <c r="AW9" s="26">
        <v>0</v>
      </c>
      <c r="AX9" s="49">
        <f>AV9+AW9</f>
        <v>4</v>
      </c>
      <c r="AY9" s="26">
        <v>0</v>
      </c>
      <c r="AZ9" s="26">
        <v>0</v>
      </c>
    </row>
    <row r="10" spans="1:96" x14ac:dyDescent="0.25">
      <c r="A10" s="149" t="s">
        <v>151</v>
      </c>
      <c r="B10" s="6" t="s">
        <v>137</v>
      </c>
      <c r="C10" s="126">
        <v>1679.3997209469201</v>
      </c>
      <c r="D10" s="126">
        <v>798.06694179744295</v>
      </c>
      <c r="E10" s="94">
        <f>D10/C10</f>
        <v>0.47520964297139301</v>
      </c>
      <c r="F10" s="121">
        <v>31.28</v>
      </c>
      <c r="G10" s="103">
        <f>F10/D10</f>
        <v>3.9194707062479933E-2</v>
      </c>
      <c r="H10" s="103">
        <v>22.399222974973899</v>
      </c>
      <c r="I10" s="94">
        <f>(H10/D10)</f>
        <v>2.8066847280411519E-2</v>
      </c>
      <c r="J10" s="103">
        <v>8.8845046971076993</v>
      </c>
      <c r="K10" s="94">
        <f>J10/D10</f>
        <v>1.113253065851545E-2</v>
      </c>
      <c r="L10" s="94">
        <f>F10/D10</f>
        <v>3.9194707062479933E-2</v>
      </c>
      <c r="M10" s="96">
        <v>2863</v>
      </c>
      <c r="N10" s="139">
        <f>M10/D10</f>
        <v>3.5874183606099761</v>
      </c>
      <c r="O10" s="96">
        <v>2462</v>
      </c>
      <c r="P10" s="27">
        <f>O10/M10</f>
        <v>0.85993712888578411</v>
      </c>
      <c r="Q10" s="97">
        <f>M10-O10</f>
        <v>401</v>
      </c>
      <c r="R10" s="27">
        <f>Q10/M10</f>
        <v>0.14006287111421586</v>
      </c>
      <c r="S10" s="26">
        <v>1211</v>
      </c>
      <c r="T10" s="146">
        <f>S10/M10</f>
        <v>0.42298288508557458</v>
      </c>
      <c r="U10" s="104">
        <v>1481</v>
      </c>
      <c r="V10" s="160">
        <f>U10/M10</f>
        <v>0.51728955640936081</v>
      </c>
      <c r="W10" s="14">
        <v>36806.400000000001</v>
      </c>
      <c r="X10" s="14">
        <v>416232.4</v>
      </c>
      <c r="Y10" s="176">
        <v>90617266</v>
      </c>
      <c r="Z10" s="176">
        <v>166909202</v>
      </c>
      <c r="AA10" s="99">
        <v>1964</v>
      </c>
      <c r="AB10" s="107">
        <v>1752</v>
      </c>
      <c r="AC10" s="100">
        <f>AB10/M10</f>
        <v>0.61194551170101297</v>
      </c>
      <c r="AD10" s="107">
        <v>774</v>
      </c>
      <c r="AE10" s="100">
        <f>AD10/M10</f>
        <v>0.27034579112818724</v>
      </c>
      <c r="AF10" s="23">
        <v>74</v>
      </c>
      <c r="AG10" s="101">
        <f>M10-(AB10+AD10+AF10)</f>
        <v>263</v>
      </c>
      <c r="AH10" s="109">
        <v>85</v>
      </c>
      <c r="AI10" s="102">
        <f xml:space="preserve"> AH10 / M10</f>
        <v>2.9689137268599373E-2</v>
      </c>
      <c r="AJ10" s="61">
        <v>11</v>
      </c>
      <c r="AK10" s="6">
        <v>74</v>
      </c>
      <c r="AL10" s="51">
        <v>6724932</v>
      </c>
      <c r="AM10" s="51">
        <v>2349</v>
      </c>
      <c r="AN10" s="25">
        <v>3.5</v>
      </c>
      <c r="AO10" s="61">
        <v>32</v>
      </c>
      <c r="AP10" s="49">
        <v>3320</v>
      </c>
      <c r="AQ10" s="61">
        <v>9.9</v>
      </c>
      <c r="AR10" s="49">
        <v>254</v>
      </c>
      <c r="AS10" s="26">
        <v>0</v>
      </c>
      <c r="AT10" s="49">
        <f>AR10+AS10</f>
        <v>254</v>
      </c>
      <c r="AU10" s="49">
        <v>653</v>
      </c>
      <c r="AV10" s="49">
        <v>1777</v>
      </c>
      <c r="AW10" s="49">
        <v>178</v>
      </c>
      <c r="AX10" s="49">
        <f>AV10+AW10</f>
        <v>1955</v>
      </c>
      <c r="AY10" s="49">
        <v>1</v>
      </c>
      <c r="AZ10" s="49">
        <v>179</v>
      </c>
    </row>
    <row r="11" spans="1:96" x14ac:dyDescent="0.25">
      <c r="A11" s="166" t="s">
        <v>157</v>
      </c>
      <c r="B11" s="6" t="s">
        <v>137</v>
      </c>
      <c r="C11" s="126">
        <v>1677.09654171796</v>
      </c>
      <c r="D11" s="195">
        <v>0.48707740595962401</v>
      </c>
      <c r="E11" s="179">
        <f>D11/C11</f>
        <v>2.9042896091162329E-4</v>
      </c>
      <c r="F11" s="121">
        <v>0.8</v>
      </c>
      <c r="G11" s="103" t="s">
        <v>207</v>
      </c>
      <c r="H11" s="103" t="s">
        <v>207</v>
      </c>
      <c r="I11" s="94" t="s">
        <v>207</v>
      </c>
      <c r="J11" s="103" t="s">
        <v>207</v>
      </c>
      <c r="K11" s="94" t="s">
        <v>207</v>
      </c>
      <c r="L11" s="94" t="s">
        <v>207</v>
      </c>
      <c r="M11" s="96">
        <v>0</v>
      </c>
      <c r="N11" s="252">
        <v>0</v>
      </c>
      <c r="O11" s="110" t="s">
        <v>207</v>
      </c>
      <c r="P11" s="152" t="s">
        <v>207</v>
      </c>
      <c r="Q11" s="101" t="s">
        <v>207</v>
      </c>
      <c r="R11" s="143" t="s">
        <v>207</v>
      </c>
      <c r="S11" s="143" t="s">
        <v>207</v>
      </c>
      <c r="T11" s="143" t="s">
        <v>207</v>
      </c>
      <c r="U11" s="174" t="s">
        <v>207</v>
      </c>
      <c r="V11" s="101" t="s">
        <v>207</v>
      </c>
      <c r="W11" s="143" t="s">
        <v>207</v>
      </c>
      <c r="X11" s="143" t="s">
        <v>207</v>
      </c>
      <c r="Y11" s="101">
        <v>0</v>
      </c>
      <c r="Z11" s="101">
        <v>0</v>
      </c>
      <c r="AA11" s="101" t="s">
        <v>207</v>
      </c>
      <c r="AB11" s="174" t="s">
        <v>207</v>
      </c>
      <c r="AC11" s="111" t="s">
        <v>207</v>
      </c>
      <c r="AD11" s="174" t="s">
        <v>207</v>
      </c>
      <c r="AE11" s="111" t="s">
        <v>207</v>
      </c>
      <c r="AF11" s="143" t="s">
        <v>207</v>
      </c>
      <c r="AG11" s="101" t="s">
        <v>207</v>
      </c>
      <c r="AH11" s="174" t="s">
        <v>207</v>
      </c>
      <c r="AI11" s="174" t="s">
        <v>207</v>
      </c>
      <c r="AJ11" s="26">
        <v>0</v>
      </c>
      <c r="AK11" s="26">
        <v>0</v>
      </c>
      <c r="AL11" s="26">
        <v>0</v>
      </c>
      <c r="AM11" s="26">
        <v>0</v>
      </c>
      <c r="AN11" s="26">
        <v>0</v>
      </c>
      <c r="AO11" s="26">
        <v>0</v>
      </c>
      <c r="AP11" s="26">
        <v>0</v>
      </c>
      <c r="AQ11" s="26">
        <v>0</v>
      </c>
      <c r="AR11" s="26">
        <v>0</v>
      </c>
      <c r="AS11" s="26">
        <v>0</v>
      </c>
      <c r="AT11" s="49">
        <f>AR11+AS11</f>
        <v>0</v>
      </c>
      <c r="AU11" s="26">
        <v>0</v>
      </c>
      <c r="AV11" s="26">
        <v>0</v>
      </c>
      <c r="AW11" s="26">
        <v>0</v>
      </c>
      <c r="AX11" s="26">
        <v>0</v>
      </c>
      <c r="AY11" s="26">
        <v>0</v>
      </c>
      <c r="AZ11" s="26">
        <v>0</v>
      </c>
    </row>
    <row r="12" spans="1:96" x14ac:dyDescent="0.25">
      <c r="A12" s="149" t="s">
        <v>146</v>
      </c>
      <c r="B12" s="6" t="s">
        <v>136</v>
      </c>
      <c r="C12" s="126">
        <v>1649.46607595304</v>
      </c>
      <c r="D12" s="127">
        <v>1649.46607595304</v>
      </c>
      <c r="E12" s="94">
        <f>D12/C12</f>
        <v>1</v>
      </c>
      <c r="F12" s="128">
        <v>82</v>
      </c>
      <c r="G12" s="103">
        <f>F12/D12</f>
        <v>4.9713056361357096E-2</v>
      </c>
      <c r="H12" s="108">
        <v>58.083207163915297</v>
      </c>
      <c r="I12" s="94">
        <f>(H12/D12)</f>
        <v>3.5213338431562213E-2</v>
      </c>
      <c r="J12" s="103">
        <v>23.877946181735499</v>
      </c>
      <c r="K12" s="94">
        <f>J12/D12</f>
        <v>1.4476166882025224E-2</v>
      </c>
      <c r="L12" s="94">
        <f>F12/D12</f>
        <v>4.9713056361357096E-2</v>
      </c>
      <c r="M12" s="96">
        <v>3443</v>
      </c>
      <c r="N12" s="139">
        <f>M12/D12</f>
        <v>2.0873421103921035</v>
      </c>
      <c r="O12" s="96">
        <v>3109</v>
      </c>
      <c r="P12" s="146">
        <f>O12/M12</f>
        <v>0.90299157711298284</v>
      </c>
      <c r="Q12" s="97">
        <f>M12-O12</f>
        <v>334</v>
      </c>
      <c r="R12" s="27">
        <f>Q12/M12</f>
        <v>9.7008422887017137E-2</v>
      </c>
      <c r="S12" s="26">
        <v>549</v>
      </c>
      <c r="T12" s="27">
        <f>S12/M12</f>
        <v>0.15945396456578564</v>
      </c>
      <c r="U12" s="104">
        <v>2217</v>
      </c>
      <c r="V12" s="98">
        <f>U12/M12</f>
        <v>0.6439151902410688</v>
      </c>
      <c r="W12" s="14">
        <v>60332.4</v>
      </c>
      <c r="X12" s="14">
        <v>367101.3</v>
      </c>
      <c r="Y12" s="176">
        <v>187573550</v>
      </c>
      <c r="Z12" s="176">
        <v>122611827</v>
      </c>
      <c r="AA12" s="99">
        <v>1961</v>
      </c>
      <c r="AB12" s="107">
        <v>2276</v>
      </c>
      <c r="AC12" s="100">
        <f>AB12/M12</f>
        <v>0.66105140865524248</v>
      </c>
      <c r="AD12" s="149">
        <v>880</v>
      </c>
      <c r="AE12" s="100">
        <f>AD12/M12</f>
        <v>0.25559105431309903</v>
      </c>
      <c r="AF12" s="23">
        <v>197</v>
      </c>
      <c r="AG12" s="101">
        <f>M12-(AB12+AD12+AF12)</f>
        <v>90</v>
      </c>
      <c r="AH12" s="106">
        <v>400</v>
      </c>
      <c r="AI12" s="164">
        <f xml:space="preserve"> AH12 / M12</f>
        <v>0.11617775196049956</v>
      </c>
      <c r="AJ12" s="61">
        <v>14</v>
      </c>
      <c r="AK12" s="6">
        <v>54</v>
      </c>
      <c r="AL12" s="51">
        <v>31974079</v>
      </c>
      <c r="AM12" s="51">
        <v>9287</v>
      </c>
      <c r="AN12" s="25">
        <v>16</v>
      </c>
      <c r="AO12" s="61">
        <v>376</v>
      </c>
      <c r="AP12" s="49">
        <v>16141</v>
      </c>
      <c r="AQ12" s="61">
        <v>11.7</v>
      </c>
      <c r="AR12" s="49">
        <v>568</v>
      </c>
      <c r="AS12" s="66">
        <v>53</v>
      </c>
      <c r="AT12" s="49">
        <f>AR12+AS12</f>
        <v>621</v>
      </c>
      <c r="AU12" s="49">
        <v>564</v>
      </c>
      <c r="AV12" s="49">
        <v>1696</v>
      </c>
      <c r="AW12" s="49">
        <v>251</v>
      </c>
      <c r="AX12" s="49">
        <f>AV12+AW12</f>
        <v>1947</v>
      </c>
      <c r="AY12" s="66">
        <v>311</v>
      </c>
      <c r="AZ12" s="49">
        <v>615</v>
      </c>
    </row>
    <row r="13" spans="1:96" x14ac:dyDescent="0.25">
      <c r="A13" s="149" t="s">
        <v>134</v>
      </c>
      <c r="B13" s="6" t="s">
        <v>137</v>
      </c>
      <c r="C13" s="126">
        <v>1558.44</v>
      </c>
      <c r="D13" s="126">
        <v>931.46582097775297</v>
      </c>
      <c r="E13" s="94">
        <f>D13/C13</f>
        <v>0.597691166151891</v>
      </c>
      <c r="F13" s="121">
        <v>29.15</v>
      </c>
      <c r="G13" s="103">
        <f>F13/D13</f>
        <v>3.1294760734646661E-2</v>
      </c>
      <c r="H13" s="103">
        <v>6.3640907635751702</v>
      </c>
      <c r="I13" s="94">
        <f>(H13/D13)</f>
        <v>6.8323395450998192E-3</v>
      </c>
      <c r="J13" s="95">
        <v>22.789998997220401</v>
      </c>
      <c r="K13" s="94">
        <f>J13/D13</f>
        <v>2.4466811861435671E-2</v>
      </c>
      <c r="L13" s="94">
        <f>F13/D13</f>
        <v>3.1294760734646661E-2</v>
      </c>
      <c r="M13" s="96">
        <v>7204</v>
      </c>
      <c r="N13" s="139">
        <f>M13/D13</f>
        <v>7.7340465294131917</v>
      </c>
      <c r="O13" s="96">
        <v>6513</v>
      </c>
      <c r="P13" s="146">
        <f>O13/M13</f>
        <v>0.90408106607440308</v>
      </c>
      <c r="Q13" s="142">
        <f>M13-O13</f>
        <v>691</v>
      </c>
      <c r="R13" s="27">
        <f>Q13/M13</f>
        <v>9.5918933925596889E-2</v>
      </c>
      <c r="S13" s="161">
        <v>2536</v>
      </c>
      <c r="T13" s="146">
        <f>S13/M13</f>
        <v>0.35202665186007775</v>
      </c>
      <c r="U13" s="104">
        <v>3813</v>
      </c>
      <c r="V13" s="160">
        <f>U13/M13</f>
        <v>0.52928928373126038</v>
      </c>
      <c r="W13" s="14">
        <v>24077.7</v>
      </c>
      <c r="X13" s="14">
        <v>375248.9</v>
      </c>
      <c r="Y13" s="176">
        <v>156818275</v>
      </c>
      <c r="Z13" s="176">
        <v>259296968</v>
      </c>
      <c r="AA13" s="99">
        <v>1957</v>
      </c>
      <c r="AB13" s="107">
        <v>4009</v>
      </c>
      <c r="AC13" s="100">
        <f>AB13/M13</f>
        <v>0.55649639089394776</v>
      </c>
      <c r="AD13" s="149">
        <v>1652</v>
      </c>
      <c r="AE13" s="100">
        <f>AD13/M13</f>
        <v>0.22931704608550804</v>
      </c>
      <c r="AF13" s="156">
        <v>413</v>
      </c>
      <c r="AG13" s="158">
        <f>M13-(AB13+AD13+AF13)</f>
        <v>1130</v>
      </c>
      <c r="AH13" s="163">
        <v>403</v>
      </c>
      <c r="AI13" s="102">
        <f xml:space="preserve"> AH13 / M13</f>
        <v>5.5941143808995002E-2</v>
      </c>
      <c r="AJ13" s="63">
        <v>53</v>
      </c>
      <c r="AK13" s="64">
        <v>191</v>
      </c>
      <c r="AL13" s="51">
        <v>33131190</v>
      </c>
      <c r="AM13" s="51">
        <v>4599</v>
      </c>
      <c r="AN13" s="25">
        <v>12.7</v>
      </c>
      <c r="AO13" s="63">
        <v>460</v>
      </c>
      <c r="AP13" s="49">
        <v>34087</v>
      </c>
      <c r="AQ13" s="61">
        <v>14.5</v>
      </c>
      <c r="AR13" s="66">
        <v>1649</v>
      </c>
      <c r="AS13" s="49">
        <v>0</v>
      </c>
      <c r="AT13" s="66">
        <f>AR13+AS13</f>
        <v>1649</v>
      </c>
      <c r="AU13" s="49">
        <v>397</v>
      </c>
      <c r="AV13" s="49">
        <v>4166</v>
      </c>
      <c r="AW13" s="66">
        <v>992</v>
      </c>
      <c r="AX13" s="66">
        <f>AV13+AW13</f>
        <v>5158</v>
      </c>
      <c r="AY13" s="49">
        <v>0</v>
      </c>
      <c r="AZ13" s="66">
        <v>992</v>
      </c>
    </row>
    <row r="14" spans="1:96" x14ac:dyDescent="0.25">
      <c r="A14" s="171" t="s">
        <v>74</v>
      </c>
      <c r="B14" s="6" t="s">
        <v>136</v>
      </c>
      <c r="C14" s="126">
        <v>1530.831891</v>
      </c>
      <c r="D14" s="127">
        <v>1530.831891</v>
      </c>
      <c r="E14" s="94">
        <f>D14/C14</f>
        <v>1</v>
      </c>
      <c r="F14" s="121">
        <v>95</v>
      </c>
      <c r="G14" s="103">
        <f>F14/D14</f>
        <v>6.2057761246365355E-2</v>
      </c>
      <c r="H14" s="108">
        <v>56.890976699686597</v>
      </c>
      <c r="I14" s="94">
        <f>(H14/D14)</f>
        <v>3.7163438411596687E-2</v>
      </c>
      <c r="J14" s="95">
        <v>38.251309429569801</v>
      </c>
      <c r="K14" s="94">
        <f>J14/D14</f>
        <v>2.4987269767800913E-2</v>
      </c>
      <c r="L14" s="94">
        <f>F14/D14</f>
        <v>6.2057761246365355E-2</v>
      </c>
      <c r="M14" s="96">
        <v>5372</v>
      </c>
      <c r="N14" s="139">
        <f>M14/D14</f>
        <v>3.509203088583944</v>
      </c>
      <c r="O14" s="96">
        <v>4869</v>
      </c>
      <c r="P14" s="146">
        <f>O14/M14</f>
        <v>0.90636634400595684</v>
      </c>
      <c r="Q14" s="97">
        <f>M14-O14</f>
        <v>503</v>
      </c>
      <c r="R14" s="27">
        <f>Q14/M14</f>
        <v>9.3633655994043191E-2</v>
      </c>
      <c r="S14" s="26">
        <v>1319</v>
      </c>
      <c r="T14" s="27">
        <f>S14/M14</f>
        <v>0.24553239017125839</v>
      </c>
      <c r="U14" s="104">
        <v>3557</v>
      </c>
      <c r="V14" s="98">
        <f>U14/M14</f>
        <v>0.66213700670141473</v>
      </c>
      <c r="W14" s="14">
        <v>46366.8</v>
      </c>
      <c r="X14" s="14">
        <v>354249.2</v>
      </c>
      <c r="Y14" s="177">
        <v>225760065</v>
      </c>
      <c r="Z14" s="176">
        <v>178187325</v>
      </c>
      <c r="AA14" s="99">
        <v>1959</v>
      </c>
      <c r="AB14" s="107">
        <v>3597</v>
      </c>
      <c r="AC14" s="100">
        <f>AB14/M14</f>
        <v>0.66958302308265083</v>
      </c>
      <c r="AD14" s="107">
        <v>1336</v>
      </c>
      <c r="AE14" s="100">
        <f>AD14/M14</f>
        <v>0.24869694713328369</v>
      </c>
      <c r="AF14" s="12">
        <v>130</v>
      </c>
      <c r="AG14" s="101">
        <f>M14-(AB14+AD14+AF14)</f>
        <v>309</v>
      </c>
      <c r="AH14" s="106">
        <v>256</v>
      </c>
      <c r="AI14" s="102">
        <f xml:space="preserve"> AH14 / M14</f>
        <v>4.7654504839910648E-2</v>
      </c>
      <c r="AJ14" s="6">
        <v>20</v>
      </c>
      <c r="AK14" s="6">
        <v>118</v>
      </c>
      <c r="AL14" s="51">
        <v>26093478.699999999</v>
      </c>
      <c r="AM14" s="14">
        <v>4857.3100000000004</v>
      </c>
      <c r="AN14" s="5">
        <v>9.7618399999999994</v>
      </c>
      <c r="AO14" s="6">
        <v>281</v>
      </c>
      <c r="AP14" s="26">
        <v>22706.9</v>
      </c>
      <c r="AQ14" s="5">
        <v>17.851330000000001</v>
      </c>
      <c r="AR14" s="26">
        <v>386</v>
      </c>
      <c r="AS14" s="26">
        <v>0</v>
      </c>
      <c r="AT14" s="49">
        <f>AR14+AS14</f>
        <v>386</v>
      </c>
      <c r="AU14" s="161">
        <v>1042</v>
      </c>
      <c r="AV14" s="26">
        <v>3707</v>
      </c>
      <c r="AW14" s="26">
        <v>231</v>
      </c>
      <c r="AX14" s="26">
        <f>AV14+AW14</f>
        <v>3938</v>
      </c>
      <c r="AY14" s="161">
        <v>6</v>
      </c>
      <c r="AZ14" s="26">
        <v>237</v>
      </c>
    </row>
    <row r="15" spans="1:96" x14ac:dyDescent="0.25">
      <c r="A15" s="149" t="s">
        <v>135</v>
      </c>
      <c r="B15" s="6" t="s">
        <v>137</v>
      </c>
      <c r="C15" s="126">
        <v>1510</v>
      </c>
      <c r="D15" s="126">
        <v>562.38537264469301</v>
      </c>
      <c r="E15" s="94">
        <f>D15/C15</f>
        <v>0.37244064413555827</v>
      </c>
      <c r="F15" s="121">
        <v>45.85</v>
      </c>
      <c r="G15" s="103">
        <f>F15/D15</f>
        <v>8.1527724991110981E-2</v>
      </c>
      <c r="H15" s="103">
        <v>19.050921520842198</v>
      </c>
      <c r="I15" s="94">
        <f>(H15/D15)</f>
        <v>3.3875208082409174E-2</v>
      </c>
      <c r="J15" s="95">
        <v>26.804075512470799</v>
      </c>
      <c r="K15" s="94">
        <f>J15/D15</f>
        <v>4.7661402334169933E-2</v>
      </c>
      <c r="L15" s="94">
        <f>F15/D15</f>
        <v>8.1527724991110981E-2</v>
      </c>
      <c r="M15" s="96">
        <v>6248</v>
      </c>
      <c r="N15" s="140">
        <f>M15/D15</f>
        <v>11.109819536411372</v>
      </c>
      <c r="O15" s="96">
        <v>5234</v>
      </c>
      <c r="P15" s="27">
        <f>O15/M15</f>
        <v>0.83770806658130603</v>
      </c>
      <c r="Q15" s="144">
        <f>M15-O15</f>
        <v>1014</v>
      </c>
      <c r="R15" s="27">
        <f>Q15/M15</f>
        <v>0.162291933418694</v>
      </c>
      <c r="S15" s="26">
        <v>628</v>
      </c>
      <c r="T15" s="27">
        <f>S15/M15</f>
        <v>0.10051216389244558</v>
      </c>
      <c r="U15" s="104">
        <v>3327</v>
      </c>
      <c r="V15" s="160">
        <f>U15/M15</f>
        <v>0.53249039692701661</v>
      </c>
      <c r="W15" s="14">
        <v>52867.199999999997</v>
      </c>
      <c r="X15" s="14">
        <v>480034.1</v>
      </c>
      <c r="Y15" s="177">
        <v>276706677</v>
      </c>
      <c r="Z15" s="177">
        <v>486754628</v>
      </c>
      <c r="AA15" s="162">
        <v>1932</v>
      </c>
      <c r="AB15" s="154">
        <v>5361</v>
      </c>
      <c r="AC15" s="155">
        <f>AB15/M15</f>
        <v>0.85803457106274006</v>
      </c>
      <c r="AD15" s="149">
        <v>692</v>
      </c>
      <c r="AE15" s="100">
        <f>AD15/M15</f>
        <v>0.11075544174135724</v>
      </c>
      <c r="AF15" s="23">
        <v>55</v>
      </c>
      <c r="AG15" s="101">
        <f>M15-(AB15+AD15+AF15)</f>
        <v>140</v>
      </c>
      <c r="AH15" s="109">
        <v>222</v>
      </c>
      <c r="AI15" s="102">
        <f xml:space="preserve"> AH15 / M15</f>
        <v>3.5531370038412294E-2</v>
      </c>
      <c r="AJ15" s="61">
        <v>30</v>
      </c>
      <c r="AK15" s="6">
        <v>92</v>
      </c>
      <c r="AL15" s="65">
        <v>63392681</v>
      </c>
      <c r="AM15" s="51">
        <v>10146</v>
      </c>
      <c r="AN15" s="25">
        <v>15.7</v>
      </c>
      <c r="AO15" s="61">
        <v>331</v>
      </c>
      <c r="AP15" s="66">
        <v>93105</v>
      </c>
      <c r="AQ15" s="63">
        <v>33.700000000000003</v>
      </c>
      <c r="AR15" s="49">
        <v>385</v>
      </c>
      <c r="AS15" s="49">
        <v>0</v>
      </c>
      <c r="AT15" s="49">
        <f>AR15+AS15</f>
        <v>385</v>
      </c>
      <c r="AU15" s="49">
        <v>767</v>
      </c>
      <c r="AV15" s="66">
        <v>4853</v>
      </c>
      <c r="AW15" s="49">
        <v>243</v>
      </c>
      <c r="AX15" s="49">
        <f>AV15+AW15</f>
        <v>5096</v>
      </c>
      <c r="AY15" s="49">
        <v>0</v>
      </c>
      <c r="AZ15" s="49">
        <v>243</v>
      </c>
    </row>
    <row r="16" spans="1:96" x14ac:dyDescent="0.25">
      <c r="A16" s="149" t="s">
        <v>156</v>
      </c>
      <c r="B16" s="6" t="s">
        <v>137</v>
      </c>
      <c r="C16" s="126">
        <v>1485.6171841760699</v>
      </c>
      <c r="D16" s="126">
        <v>1375.6821838840599</v>
      </c>
      <c r="E16" s="94">
        <f>D16/C16</f>
        <v>0.92600045189098934</v>
      </c>
      <c r="F16" s="129">
        <v>113.25</v>
      </c>
      <c r="G16" s="103">
        <f>F16/D16</f>
        <v>8.2322793248839884E-2</v>
      </c>
      <c r="H16" s="168">
        <v>83.310003063191502</v>
      </c>
      <c r="I16" s="169">
        <f>(H16/D16)</f>
        <v>6.0559047750387035E-2</v>
      </c>
      <c r="J16" s="95">
        <v>29.8304035910678</v>
      </c>
      <c r="K16" s="94">
        <f>J16/D16</f>
        <v>2.1684080771363579E-2</v>
      </c>
      <c r="L16" s="94">
        <f>F16/D16</f>
        <v>8.2322793248839884E-2</v>
      </c>
      <c r="M16" s="96">
        <v>1865</v>
      </c>
      <c r="N16" s="139">
        <f>M16/D16</f>
        <v>1.3556910323098137</v>
      </c>
      <c r="O16" s="96">
        <v>1611</v>
      </c>
      <c r="P16" s="27">
        <f>O16/M16</f>
        <v>0.86380697050938338</v>
      </c>
      <c r="Q16" s="97">
        <f>M16-O16</f>
        <v>254</v>
      </c>
      <c r="R16" s="27">
        <f>Q16/M16</f>
        <v>0.13619302949061662</v>
      </c>
      <c r="S16" s="26">
        <v>422</v>
      </c>
      <c r="T16" s="27">
        <f>S16/M16</f>
        <v>0.22627345844504021</v>
      </c>
      <c r="U16" s="104">
        <v>1321</v>
      </c>
      <c r="V16" s="98">
        <f>U16/M16</f>
        <v>0.70831099195710456</v>
      </c>
      <c r="W16" s="14">
        <v>61477.7</v>
      </c>
      <c r="X16" s="14">
        <v>493826.9</v>
      </c>
      <c r="Y16" s="176">
        <v>99040628</v>
      </c>
      <c r="Z16" s="176">
        <v>125432024</v>
      </c>
      <c r="AA16" s="99">
        <v>1962</v>
      </c>
      <c r="AB16" s="107">
        <v>1111</v>
      </c>
      <c r="AC16" s="100">
        <f>AB16/M16</f>
        <v>0.59571045576407511</v>
      </c>
      <c r="AD16" s="107">
        <v>492</v>
      </c>
      <c r="AE16" s="100">
        <f>AD16/M16</f>
        <v>0.2638069705093834</v>
      </c>
      <c r="AF16" s="23">
        <v>82</v>
      </c>
      <c r="AG16" s="101">
        <f>M16-(AB16+AD16+AF16)</f>
        <v>180</v>
      </c>
      <c r="AH16" s="109">
        <v>151</v>
      </c>
      <c r="AI16" s="102">
        <f xml:space="preserve"> AH16 / M16</f>
        <v>8.0965147453083114E-2</v>
      </c>
      <c r="AJ16" s="61">
        <v>11</v>
      </c>
      <c r="AK16" s="6">
        <v>41</v>
      </c>
      <c r="AL16" s="51">
        <v>13468892</v>
      </c>
      <c r="AM16" s="51">
        <v>7222</v>
      </c>
      <c r="AN16" s="25">
        <v>13.4</v>
      </c>
      <c r="AO16" s="61">
        <v>191</v>
      </c>
      <c r="AP16" s="49">
        <v>10117</v>
      </c>
      <c r="AQ16" s="61">
        <v>18.2</v>
      </c>
      <c r="AR16" s="49">
        <v>257</v>
      </c>
      <c r="AS16" s="26">
        <v>0</v>
      </c>
      <c r="AT16" s="49">
        <f>AR16+AS16</f>
        <v>257</v>
      </c>
      <c r="AU16" s="49">
        <v>564</v>
      </c>
      <c r="AV16" s="49">
        <v>925</v>
      </c>
      <c r="AW16" s="49">
        <v>116</v>
      </c>
      <c r="AX16" s="49">
        <f>AV16+AW16</f>
        <v>1041</v>
      </c>
      <c r="AY16" s="49">
        <v>3</v>
      </c>
      <c r="AZ16" s="49">
        <v>119</v>
      </c>
    </row>
    <row r="17" spans="1:96" x14ac:dyDescent="0.25">
      <c r="A17" s="166" t="s">
        <v>150</v>
      </c>
      <c r="B17" s="6" t="s">
        <v>137</v>
      </c>
      <c r="C17" s="126">
        <v>1467.24896664986</v>
      </c>
      <c r="D17" s="126">
        <v>108.80301475757599</v>
      </c>
      <c r="E17" s="165">
        <f>D17/C17</f>
        <v>7.4154432704085477E-2</v>
      </c>
      <c r="F17" s="121">
        <v>5.43</v>
      </c>
      <c r="G17" s="103">
        <f>F17/D17</f>
        <v>4.9906705361966147E-2</v>
      </c>
      <c r="H17" s="103">
        <v>3.59136293849757</v>
      </c>
      <c r="I17" s="94">
        <f>(H17/D17)</f>
        <v>3.3007935915190273E-2</v>
      </c>
      <c r="J17" s="95">
        <v>1.84038770696902</v>
      </c>
      <c r="K17" s="94">
        <f>J17/D17</f>
        <v>1.6914859492354949E-2</v>
      </c>
      <c r="L17" s="94">
        <f>F17/D17</f>
        <v>4.9906705361966147E-2</v>
      </c>
      <c r="M17" s="96">
        <v>360</v>
      </c>
      <c r="N17" s="139">
        <f>M17/D17</f>
        <v>3.3087318472021758</v>
      </c>
      <c r="O17" s="96">
        <v>330</v>
      </c>
      <c r="P17" s="146">
        <f>O17/M17</f>
        <v>0.91666666666666663</v>
      </c>
      <c r="Q17" s="97">
        <f>M17-O17</f>
        <v>30</v>
      </c>
      <c r="R17" s="27">
        <f>Q17/M17</f>
        <v>8.3333333333333329E-2</v>
      </c>
      <c r="S17" s="26">
        <v>88</v>
      </c>
      <c r="T17" s="27">
        <f>S17/M17</f>
        <v>0.24444444444444444</v>
      </c>
      <c r="U17" s="104">
        <v>251</v>
      </c>
      <c r="V17" s="98">
        <f>U17/M17</f>
        <v>0.69722222222222219</v>
      </c>
      <c r="W17" s="14">
        <v>63817.9</v>
      </c>
      <c r="X17" s="14">
        <v>277628.09999999998</v>
      </c>
      <c r="Y17" s="176">
        <v>21059901</v>
      </c>
      <c r="Z17" s="176">
        <v>8328844</v>
      </c>
      <c r="AA17" s="99">
        <v>1963</v>
      </c>
      <c r="AB17" s="107">
        <v>215</v>
      </c>
      <c r="AC17" s="100">
        <f>AB17/M17</f>
        <v>0.59722222222222221</v>
      </c>
      <c r="AD17" s="105">
        <v>79</v>
      </c>
      <c r="AE17" s="100">
        <f>AD17/M17</f>
        <v>0.21944444444444444</v>
      </c>
      <c r="AF17" s="23">
        <v>41</v>
      </c>
      <c r="AG17" s="101">
        <f>M17-(AB17+AD17+AF17)</f>
        <v>25</v>
      </c>
      <c r="AH17" s="109">
        <v>15</v>
      </c>
      <c r="AI17" s="102">
        <f xml:space="preserve"> AH17 / M17</f>
        <v>4.1666666666666664E-2</v>
      </c>
      <c r="AJ17" s="61">
        <v>1</v>
      </c>
      <c r="AK17" s="6">
        <v>9</v>
      </c>
      <c r="AL17" s="51">
        <v>1280411</v>
      </c>
      <c r="AM17" s="51">
        <v>3557</v>
      </c>
      <c r="AN17" s="25">
        <v>5.4</v>
      </c>
      <c r="AO17" s="61">
        <v>6</v>
      </c>
      <c r="AP17" s="49">
        <v>689</v>
      </c>
      <c r="AQ17" s="61">
        <v>11.3</v>
      </c>
      <c r="AR17" s="49">
        <v>120</v>
      </c>
      <c r="AS17" s="26">
        <v>0</v>
      </c>
      <c r="AT17" s="49">
        <f>AR17+AS17</f>
        <v>120</v>
      </c>
      <c r="AU17" s="49">
        <v>83</v>
      </c>
      <c r="AV17" s="49">
        <v>149</v>
      </c>
      <c r="AW17" s="49">
        <v>8</v>
      </c>
      <c r="AX17" s="49">
        <f>AV17+AW17</f>
        <v>157</v>
      </c>
      <c r="AY17" s="49">
        <v>0</v>
      </c>
      <c r="AZ17" s="49">
        <v>8</v>
      </c>
    </row>
    <row r="18" spans="1:96" x14ac:dyDescent="0.25">
      <c r="A18" s="149" t="s">
        <v>154</v>
      </c>
      <c r="B18" s="6" t="s">
        <v>137</v>
      </c>
      <c r="C18" s="126">
        <v>1458.96644678948</v>
      </c>
      <c r="D18" s="126">
        <v>225.62670851313601</v>
      </c>
      <c r="E18" s="94">
        <f>D18/C18</f>
        <v>0.15464831902723844</v>
      </c>
      <c r="F18" s="121">
        <v>46.35</v>
      </c>
      <c r="G18" s="168">
        <f>F18/D18</f>
        <v>0.20542780730811175</v>
      </c>
      <c r="H18" s="103">
        <v>4.5788898372614</v>
      </c>
      <c r="I18" s="94">
        <f>(H18/D18)</f>
        <v>2.029409491206054E-2</v>
      </c>
      <c r="J18" s="95">
        <v>41.773521829768399</v>
      </c>
      <c r="K18" s="169">
        <f>J18/D18</f>
        <v>0.18514440114405312</v>
      </c>
      <c r="L18" s="169">
        <f>F18/D18</f>
        <v>0.20542780730811175</v>
      </c>
      <c r="M18" s="96">
        <v>2257</v>
      </c>
      <c r="N18" s="140">
        <f>M18/D18</f>
        <v>10.003248351551418</v>
      </c>
      <c r="O18" s="96">
        <v>2107</v>
      </c>
      <c r="P18" s="146">
        <f>O18/M18</f>
        <v>0.93354009747452371</v>
      </c>
      <c r="Q18" s="97">
        <f>M18-O18</f>
        <v>150</v>
      </c>
      <c r="R18" s="27">
        <f>Q18/M18</f>
        <v>6.6459902525476303E-2</v>
      </c>
      <c r="S18" s="26">
        <v>374</v>
      </c>
      <c r="T18" s="27">
        <f>S18/M18</f>
        <v>0.16570669029685423</v>
      </c>
      <c r="U18" s="104">
        <v>1403</v>
      </c>
      <c r="V18" s="98">
        <f>U18/M18</f>
        <v>0.6216216216216216</v>
      </c>
      <c r="W18" s="14">
        <v>67702.399999999994</v>
      </c>
      <c r="X18" s="147">
        <v>981988.8</v>
      </c>
      <c r="Y18" s="176">
        <v>142649038</v>
      </c>
      <c r="Z18" s="176">
        <v>147298325</v>
      </c>
      <c r="AA18" s="99">
        <v>1953</v>
      </c>
      <c r="AB18" s="107">
        <v>1772</v>
      </c>
      <c r="AC18" s="155">
        <f>AB18/M18</f>
        <v>0.78511298183429334</v>
      </c>
      <c r="AD18" s="107">
        <v>394</v>
      </c>
      <c r="AE18" s="100">
        <f>AD18/M18</f>
        <v>0.1745680106335844</v>
      </c>
      <c r="AF18" s="23">
        <v>31</v>
      </c>
      <c r="AG18" s="101">
        <f>M18-(AB18+AD18+AF18)</f>
        <v>60</v>
      </c>
      <c r="AH18" s="109">
        <v>124</v>
      </c>
      <c r="AI18" s="102">
        <f xml:space="preserve"> AH18 / M18</f>
        <v>5.4940186087727071E-2</v>
      </c>
      <c r="AJ18" s="61">
        <v>16</v>
      </c>
      <c r="AK18" s="6">
        <v>29</v>
      </c>
      <c r="AL18" s="51">
        <v>20626266</v>
      </c>
      <c r="AM18" s="51">
        <v>9139</v>
      </c>
      <c r="AN18" s="25">
        <v>9.6</v>
      </c>
      <c r="AO18" s="61">
        <v>160</v>
      </c>
      <c r="AP18" s="49">
        <v>10697</v>
      </c>
      <c r="AQ18" s="61">
        <v>25.4</v>
      </c>
      <c r="AR18" s="49">
        <v>420</v>
      </c>
      <c r="AS18" s="26">
        <v>0</v>
      </c>
      <c r="AT18" s="49">
        <f>AR18+AS18</f>
        <v>420</v>
      </c>
      <c r="AU18" s="49">
        <v>320</v>
      </c>
      <c r="AV18" s="49">
        <v>1391</v>
      </c>
      <c r="AW18" s="49">
        <v>126</v>
      </c>
      <c r="AX18" s="49">
        <f>AV18+AW18</f>
        <v>1517</v>
      </c>
      <c r="AY18" s="49">
        <v>0</v>
      </c>
      <c r="AZ18" s="49">
        <v>126</v>
      </c>
    </row>
    <row r="19" spans="1:96" x14ac:dyDescent="0.25">
      <c r="A19" s="148" t="s">
        <v>142</v>
      </c>
      <c r="B19" s="6" t="s">
        <v>137</v>
      </c>
      <c r="C19" s="126">
        <v>1417.9749241591401</v>
      </c>
      <c r="D19" s="126">
        <v>1321.5623045125001</v>
      </c>
      <c r="E19" s="94">
        <f>D19/C19</f>
        <v>0.93200682324913975</v>
      </c>
      <c r="F19" s="121">
        <v>91</v>
      </c>
      <c r="G19" s="103">
        <f>F19/D19</f>
        <v>6.8857896210627934E-2</v>
      </c>
      <c r="H19" s="103">
        <v>68.445191001551294</v>
      </c>
      <c r="I19" s="94">
        <f>(H19/D19)</f>
        <v>5.1791119319795867E-2</v>
      </c>
      <c r="J19" s="95">
        <v>22.7931820666027</v>
      </c>
      <c r="K19" s="94">
        <f>J19/D19</f>
        <v>1.7247149066506314E-2</v>
      </c>
      <c r="L19" s="94">
        <f>F19/D19</f>
        <v>6.8857896210627934E-2</v>
      </c>
      <c r="M19" s="96">
        <v>1795</v>
      </c>
      <c r="N19" s="139">
        <f>M19/D19</f>
        <v>1.3582409197590894</v>
      </c>
      <c r="O19" s="96">
        <v>1570</v>
      </c>
      <c r="P19" s="27">
        <f>O19/M19</f>
        <v>0.87465181058495822</v>
      </c>
      <c r="Q19" s="97">
        <f>M19-O19</f>
        <v>225</v>
      </c>
      <c r="R19" s="27">
        <f>Q19/M19</f>
        <v>0.12534818941504178</v>
      </c>
      <c r="S19" s="26">
        <v>332</v>
      </c>
      <c r="T19" s="27">
        <f>S19/M19</f>
        <v>0.18495821727019499</v>
      </c>
      <c r="U19" s="104">
        <v>1142</v>
      </c>
      <c r="V19" s="98">
        <f>U19/M19</f>
        <v>0.63621169916434539</v>
      </c>
      <c r="W19" s="14">
        <v>63789</v>
      </c>
      <c r="X19" s="147">
        <v>1605604.6</v>
      </c>
      <c r="Y19" s="176">
        <v>100148738</v>
      </c>
      <c r="Z19" s="177">
        <v>361261026</v>
      </c>
      <c r="AA19" s="99">
        <v>2006</v>
      </c>
      <c r="AB19" s="107">
        <v>1094</v>
      </c>
      <c r="AC19" s="100">
        <f>AB19/M19</f>
        <v>0.60947075208913648</v>
      </c>
      <c r="AD19" s="105">
        <v>477</v>
      </c>
      <c r="AE19" s="100">
        <f>AD19/M19</f>
        <v>0.26573816155988855</v>
      </c>
      <c r="AF19" s="12">
        <v>115</v>
      </c>
      <c r="AG19" s="101">
        <f>M19-(AB19+AD19+AF19)</f>
        <v>109</v>
      </c>
      <c r="AH19" s="106">
        <v>203</v>
      </c>
      <c r="AI19" s="164">
        <f xml:space="preserve"> AH19 / M19</f>
        <v>0.11309192200557103</v>
      </c>
      <c r="AJ19" s="61">
        <v>9</v>
      </c>
      <c r="AK19" s="6">
        <v>48</v>
      </c>
      <c r="AL19" s="51">
        <v>37920476</v>
      </c>
      <c r="AM19" s="65">
        <v>21126</v>
      </c>
      <c r="AN19" s="25">
        <v>15.9</v>
      </c>
      <c r="AO19" s="61">
        <v>189</v>
      </c>
      <c r="AP19" s="49">
        <v>16340</v>
      </c>
      <c r="AQ19" s="61">
        <v>22.1</v>
      </c>
      <c r="AR19" s="49">
        <v>206</v>
      </c>
      <c r="AS19" s="26">
        <v>0</v>
      </c>
      <c r="AT19" s="49">
        <f>AR19+AS19</f>
        <v>206</v>
      </c>
      <c r="AU19" s="49">
        <v>171</v>
      </c>
      <c r="AV19" s="49">
        <v>1290</v>
      </c>
      <c r="AW19" s="49">
        <v>128</v>
      </c>
      <c r="AX19" s="49">
        <f>AV19+AW19</f>
        <v>1418</v>
      </c>
      <c r="AY19" s="49">
        <v>0</v>
      </c>
      <c r="AZ19" s="49">
        <v>128</v>
      </c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</row>
    <row r="20" spans="1:96" x14ac:dyDescent="0.25">
      <c r="A20" s="172" t="s">
        <v>144</v>
      </c>
      <c r="B20" s="6" t="s">
        <v>136</v>
      </c>
      <c r="C20" s="126">
        <v>1417.18</v>
      </c>
      <c r="D20" s="126">
        <v>1417.18</v>
      </c>
      <c r="E20" s="94">
        <f>D20/C20</f>
        <v>1</v>
      </c>
      <c r="F20" s="128">
        <v>87</v>
      </c>
      <c r="G20" s="103">
        <f>F20/D20</f>
        <v>6.1389520032741077E-2</v>
      </c>
      <c r="H20" s="168">
        <v>77.598980434394207</v>
      </c>
      <c r="I20" s="94">
        <f>(H20/D20)</f>
        <v>5.4755909929856621E-2</v>
      </c>
      <c r="J20" s="95">
        <v>9.2932239484586603</v>
      </c>
      <c r="K20" s="94">
        <f>J20/D20</f>
        <v>6.5575466408350812E-3</v>
      </c>
      <c r="L20" s="94">
        <f>F20/D20</f>
        <v>6.1389520032741077E-2</v>
      </c>
      <c r="M20" s="96">
        <v>2241</v>
      </c>
      <c r="N20" s="139">
        <f>M20/D20</f>
        <v>1.5813093608433648</v>
      </c>
      <c r="O20" s="96">
        <v>1936</v>
      </c>
      <c r="P20" s="27">
        <f>O20/M20</f>
        <v>0.86390004462293624</v>
      </c>
      <c r="Q20" s="97">
        <f>M20-O20</f>
        <v>305</v>
      </c>
      <c r="R20" s="27">
        <f>Q20/M20</f>
        <v>0.13609995537706382</v>
      </c>
      <c r="S20" s="26">
        <v>429</v>
      </c>
      <c r="T20" s="27">
        <f>S20/M20</f>
        <v>0.19143239625167335</v>
      </c>
      <c r="U20" s="104">
        <v>1446</v>
      </c>
      <c r="V20" s="98">
        <f>U20/M20</f>
        <v>0.6452476572958501</v>
      </c>
      <c r="W20" s="14">
        <v>41434.199999999997</v>
      </c>
      <c r="X20" s="14">
        <v>115647.6</v>
      </c>
      <c r="Y20" s="176">
        <v>64226380</v>
      </c>
      <c r="Z20" s="176">
        <v>55938126</v>
      </c>
      <c r="AA20" s="99">
        <v>1959</v>
      </c>
      <c r="AB20" s="107">
        <v>1665</v>
      </c>
      <c r="AC20" s="100">
        <f>AB20/M20</f>
        <v>0.74297188755020083</v>
      </c>
      <c r="AD20" s="149">
        <v>324</v>
      </c>
      <c r="AE20" s="100">
        <f>AD20/M20</f>
        <v>0.14457831325301204</v>
      </c>
      <c r="AF20" s="23">
        <v>125</v>
      </c>
      <c r="AG20" s="101">
        <f>M20-(AB20+AD20+AF20)</f>
        <v>127</v>
      </c>
      <c r="AH20" s="106">
        <v>54</v>
      </c>
      <c r="AI20" s="102">
        <f xml:space="preserve"> AH20 / M20</f>
        <v>2.4096385542168676E-2</v>
      </c>
      <c r="AJ20" s="61">
        <v>8</v>
      </c>
      <c r="AK20" s="6">
        <v>65</v>
      </c>
      <c r="AL20" s="51">
        <v>6809423</v>
      </c>
      <c r="AM20" s="51">
        <v>3039</v>
      </c>
      <c r="AN20" s="25">
        <v>8.5</v>
      </c>
      <c r="AO20" s="61">
        <v>85</v>
      </c>
      <c r="AP20" s="49">
        <v>6472</v>
      </c>
      <c r="AQ20" s="61">
        <v>11.6</v>
      </c>
      <c r="AR20" s="49">
        <v>576</v>
      </c>
      <c r="AS20" s="66">
        <v>45</v>
      </c>
      <c r="AT20" s="49">
        <f>AR20+AS20</f>
        <v>621</v>
      </c>
      <c r="AU20" s="49">
        <v>184</v>
      </c>
      <c r="AV20" s="49">
        <v>1208</v>
      </c>
      <c r="AW20" s="49">
        <v>203</v>
      </c>
      <c r="AX20" s="49">
        <f>AV20+AW20</f>
        <v>1411</v>
      </c>
      <c r="AY20" s="66">
        <v>25</v>
      </c>
      <c r="AZ20" s="49">
        <v>273</v>
      </c>
    </row>
    <row r="21" spans="1:96" x14ac:dyDescent="0.25">
      <c r="A21" s="149" t="s">
        <v>163</v>
      </c>
      <c r="B21" s="6" t="s">
        <v>137</v>
      </c>
      <c r="C21" s="126">
        <v>1409.40147982806</v>
      </c>
      <c r="D21" s="126">
        <v>700.99575674920402</v>
      </c>
      <c r="E21" s="94">
        <f>D21/C21</f>
        <v>0.49737123650155529</v>
      </c>
      <c r="F21" s="129">
        <v>105.63</v>
      </c>
      <c r="G21" s="168">
        <f>F21/D21</f>
        <v>0.15068564821254882</v>
      </c>
      <c r="H21" s="103">
        <v>32.775303395767303</v>
      </c>
      <c r="I21" s="94">
        <f>(H21/D21)</f>
        <v>4.6755352054853247E-2</v>
      </c>
      <c r="J21" s="170">
        <v>72.863323846598306</v>
      </c>
      <c r="K21" s="169">
        <f>J21/D21</f>
        <v>0.10394260328264254</v>
      </c>
      <c r="L21" s="169">
        <f>F21/D21</f>
        <v>0.15068564821254882</v>
      </c>
      <c r="M21" s="96">
        <v>2512</v>
      </c>
      <c r="N21" s="139">
        <f>M21/D21</f>
        <v>3.5834739023944202</v>
      </c>
      <c r="O21" s="96">
        <v>2209</v>
      </c>
      <c r="P21" s="27">
        <f>O21/M21</f>
        <v>0.87937898089171973</v>
      </c>
      <c r="Q21" s="142">
        <f>M21-O21</f>
        <v>303</v>
      </c>
      <c r="R21" s="27">
        <f>Q21/M21</f>
        <v>0.12062101910828026</v>
      </c>
      <c r="S21" s="26">
        <v>751</v>
      </c>
      <c r="T21" s="27">
        <f>S21/M21</f>
        <v>0.29896496815286622</v>
      </c>
      <c r="U21" s="104">
        <v>1541</v>
      </c>
      <c r="V21" s="98">
        <f>U21/M21</f>
        <v>0.61345541401273884</v>
      </c>
      <c r="W21" s="14">
        <v>62402.6</v>
      </c>
      <c r="X21" s="14">
        <v>724059.2</v>
      </c>
      <c r="Y21" s="176">
        <v>137847390</v>
      </c>
      <c r="Z21" s="176">
        <v>219389933</v>
      </c>
      <c r="AA21" s="99">
        <v>1969</v>
      </c>
      <c r="AB21" s="107">
        <v>1309</v>
      </c>
      <c r="AC21" s="100">
        <f>AB21/M21</f>
        <v>0.52109872611464969</v>
      </c>
      <c r="AD21" s="107">
        <v>874</v>
      </c>
      <c r="AE21" s="155">
        <f>AD21/M21</f>
        <v>0.34792993630573249</v>
      </c>
      <c r="AF21" s="23">
        <v>40</v>
      </c>
      <c r="AG21" s="101">
        <f>M21-(AB21+AD21+AF21)</f>
        <v>289</v>
      </c>
      <c r="AH21" s="109">
        <v>396</v>
      </c>
      <c r="AI21" s="164">
        <f xml:space="preserve"> AH21 / M21</f>
        <v>0.15764331210191082</v>
      </c>
      <c r="AJ21" s="61">
        <v>7</v>
      </c>
      <c r="AK21" s="6">
        <v>47</v>
      </c>
      <c r="AL21" s="51">
        <v>24434482</v>
      </c>
      <c r="AM21" s="51">
        <v>9727</v>
      </c>
      <c r="AN21" s="73">
        <v>16.7</v>
      </c>
      <c r="AO21" s="61">
        <v>365</v>
      </c>
      <c r="AP21" s="72">
        <v>24834</v>
      </c>
      <c r="AQ21" s="63">
        <v>28.6</v>
      </c>
      <c r="AR21" s="49">
        <v>118</v>
      </c>
      <c r="AS21" s="26">
        <v>0</v>
      </c>
      <c r="AT21" s="49">
        <f>AR21+AS21</f>
        <v>118</v>
      </c>
      <c r="AU21" s="49">
        <v>413</v>
      </c>
      <c r="AV21" s="49">
        <v>1791</v>
      </c>
      <c r="AW21" s="49">
        <v>190</v>
      </c>
      <c r="AX21" s="49">
        <f>AV21+AW21</f>
        <v>1981</v>
      </c>
      <c r="AY21" s="26">
        <v>0</v>
      </c>
      <c r="AZ21" s="49">
        <v>190</v>
      </c>
    </row>
    <row r="22" spans="1:96" x14ac:dyDescent="0.25">
      <c r="A22" s="149" t="s">
        <v>159</v>
      </c>
      <c r="B22" s="6" t="s">
        <v>136</v>
      </c>
      <c r="C22" s="126">
        <v>1376.43865661734</v>
      </c>
      <c r="D22" s="126">
        <v>1376.43865661734</v>
      </c>
      <c r="E22" s="94">
        <f>D22/C22</f>
        <v>1</v>
      </c>
      <c r="F22" s="121">
        <v>82.55</v>
      </c>
      <c r="G22" s="103">
        <f>F22/D22</f>
        <v>5.9973613501142387E-2</v>
      </c>
      <c r="H22" s="103">
        <v>64.321358672806298</v>
      </c>
      <c r="I22" s="94">
        <f>(H22/D22)</f>
        <v>4.6730276255738799E-2</v>
      </c>
      <c r="J22" s="95">
        <v>18.2378771256931</v>
      </c>
      <c r="K22" s="94">
        <f>J22/D22</f>
        <v>1.3250047169202224E-2</v>
      </c>
      <c r="L22" s="94">
        <f>F22/D22</f>
        <v>5.9973613501142387E-2</v>
      </c>
      <c r="M22" s="96">
        <v>3637</v>
      </c>
      <c r="N22" s="139">
        <f>M22/D22</f>
        <v>2.6423262544355528</v>
      </c>
      <c r="O22" s="96">
        <v>3148</v>
      </c>
      <c r="P22" s="27">
        <f>O22/M22</f>
        <v>0.86554852900742374</v>
      </c>
      <c r="Q22" s="142">
        <f>M22-O22</f>
        <v>489</v>
      </c>
      <c r="R22" s="27">
        <f>Q22/M22</f>
        <v>0.13445147099257629</v>
      </c>
      <c r="S22" s="26">
        <v>692</v>
      </c>
      <c r="T22" s="27">
        <f>S22/M22</f>
        <v>0.19026670332691778</v>
      </c>
      <c r="U22" s="104">
        <v>2146</v>
      </c>
      <c r="V22" s="98">
        <f>U22/M22</f>
        <v>0.59004674182018146</v>
      </c>
      <c r="W22" s="14">
        <v>59571.4</v>
      </c>
      <c r="X22" s="14">
        <v>382429.7</v>
      </c>
      <c r="Y22" s="176">
        <v>187530862</v>
      </c>
      <c r="Z22" s="176">
        <v>187008129</v>
      </c>
      <c r="AA22" s="99">
        <v>1962</v>
      </c>
      <c r="AB22" s="107">
        <v>2670</v>
      </c>
      <c r="AC22" s="100">
        <f>AB22/M22</f>
        <v>0.73412152873247183</v>
      </c>
      <c r="AD22" s="149">
        <v>692</v>
      </c>
      <c r="AE22" s="100">
        <f>AD22/M22</f>
        <v>0.19026670332691778</v>
      </c>
      <c r="AF22" s="23">
        <v>84</v>
      </c>
      <c r="AG22" s="101">
        <f>M22-(AB22+AD22+AF22)</f>
        <v>191</v>
      </c>
      <c r="AH22" s="109">
        <v>138</v>
      </c>
      <c r="AI22" s="102">
        <f xml:space="preserve"> AH22 / M22</f>
        <v>3.7943359912015397E-2</v>
      </c>
      <c r="AJ22" s="61">
        <v>17</v>
      </c>
      <c r="AK22" s="6">
        <v>72</v>
      </c>
      <c r="AL22" s="51">
        <v>20594538</v>
      </c>
      <c r="AM22" s="51">
        <v>5663</v>
      </c>
      <c r="AN22" s="25">
        <v>9.5</v>
      </c>
      <c r="AO22" s="61">
        <v>258</v>
      </c>
      <c r="AP22" s="49">
        <v>13588</v>
      </c>
      <c r="AQ22" s="61">
        <v>16.899999999999999</v>
      </c>
      <c r="AR22" s="49">
        <v>413</v>
      </c>
      <c r="AS22" s="26">
        <v>0</v>
      </c>
      <c r="AT22" s="49">
        <f>AR22+AS22</f>
        <v>413</v>
      </c>
      <c r="AU22" s="49">
        <v>537</v>
      </c>
      <c r="AV22" s="49">
        <v>2582</v>
      </c>
      <c r="AW22" s="49">
        <v>105</v>
      </c>
      <c r="AX22" s="49">
        <f>AV22+AW22</f>
        <v>2687</v>
      </c>
      <c r="AY22" s="26">
        <v>0</v>
      </c>
      <c r="AZ22" s="49">
        <v>105</v>
      </c>
    </row>
    <row r="23" spans="1:96" x14ac:dyDescent="0.25">
      <c r="A23" s="149" t="s">
        <v>152</v>
      </c>
      <c r="B23" s="6" t="s">
        <v>137</v>
      </c>
      <c r="C23" s="126">
        <v>1344.19922373641</v>
      </c>
      <c r="D23" s="126">
        <v>583.88254416104996</v>
      </c>
      <c r="E23" s="94">
        <f>D23/C23</f>
        <v>0.43437202897503391</v>
      </c>
      <c r="F23" s="121">
        <v>7.55</v>
      </c>
      <c r="G23" s="103">
        <f>F23/D23</f>
        <v>1.2930682849661479E-2</v>
      </c>
      <c r="H23" s="103">
        <v>16.8348466134087</v>
      </c>
      <c r="I23" s="94">
        <f>(H23/D23)</f>
        <v>2.8832591043799406E-2</v>
      </c>
      <c r="J23" s="95">
        <v>15.626924278599001</v>
      </c>
      <c r="K23" s="94">
        <f>J23/D23</f>
        <v>2.6763814802945519E-2</v>
      </c>
      <c r="L23" s="94">
        <f>F23/D23</f>
        <v>1.2930682849661479E-2</v>
      </c>
      <c r="M23" s="96">
        <v>1320</v>
      </c>
      <c r="N23" s="139">
        <f>M23/D23</f>
        <v>2.2607286571593579</v>
      </c>
      <c r="O23" s="96">
        <v>1123</v>
      </c>
      <c r="P23" s="27">
        <f>O23/M23</f>
        <v>0.85075757575757571</v>
      </c>
      <c r="Q23" s="97">
        <f>M23-O23</f>
        <v>197</v>
      </c>
      <c r="R23" s="27">
        <f>Q23/M23</f>
        <v>0.14924242424242423</v>
      </c>
      <c r="S23" s="26">
        <v>228</v>
      </c>
      <c r="T23" s="27">
        <f>S23/M23</f>
        <v>0.17272727272727273</v>
      </c>
      <c r="U23" s="104">
        <v>664</v>
      </c>
      <c r="V23" s="160">
        <f>U23/M23</f>
        <v>0.50303030303030305</v>
      </c>
      <c r="W23" s="14">
        <v>56169.2</v>
      </c>
      <c r="X23" s="14">
        <v>40360.1</v>
      </c>
      <c r="Y23" s="176">
        <v>63077985</v>
      </c>
      <c r="Z23" s="176">
        <v>106450930</v>
      </c>
      <c r="AA23" s="162">
        <v>1945</v>
      </c>
      <c r="AB23" s="107">
        <v>988</v>
      </c>
      <c r="AC23" s="100">
        <f>AB23/M23</f>
        <v>0.74848484848484853</v>
      </c>
      <c r="AD23" s="107">
        <v>148</v>
      </c>
      <c r="AE23" s="100">
        <f>AD23/M23</f>
        <v>0.11212121212121212</v>
      </c>
      <c r="AF23" s="23">
        <v>21</v>
      </c>
      <c r="AG23" s="101">
        <f>M23-(AB23+AD23+AF23)</f>
        <v>163</v>
      </c>
      <c r="AH23" s="109">
        <v>34</v>
      </c>
      <c r="AI23" s="102">
        <f xml:space="preserve"> AH23 / M23</f>
        <v>2.5757575757575757E-2</v>
      </c>
      <c r="AJ23" s="61">
        <v>9</v>
      </c>
      <c r="AK23" s="6">
        <v>31</v>
      </c>
      <c r="AL23" s="51">
        <v>6705578</v>
      </c>
      <c r="AM23" s="51">
        <v>5080</v>
      </c>
      <c r="AN23" s="25">
        <v>10.6</v>
      </c>
      <c r="AO23" s="61">
        <v>80</v>
      </c>
      <c r="AP23" s="49">
        <v>6080</v>
      </c>
      <c r="AQ23" s="61">
        <v>14.8</v>
      </c>
      <c r="AR23" s="49">
        <v>241</v>
      </c>
      <c r="AS23" s="26">
        <v>0</v>
      </c>
      <c r="AT23" s="49">
        <f>AR23+AS23</f>
        <v>241</v>
      </c>
      <c r="AU23" s="49">
        <v>195</v>
      </c>
      <c r="AV23" s="49">
        <v>595</v>
      </c>
      <c r="AW23" s="49">
        <v>289</v>
      </c>
      <c r="AX23" s="49">
        <f>AV23+AW23</f>
        <v>884</v>
      </c>
      <c r="AY23" s="49">
        <v>0</v>
      </c>
      <c r="AZ23" s="49">
        <v>289</v>
      </c>
    </row>
    <row r="24" spans="1:96" x14ac:dyDescent="0.25">
      <c r="A24" s="148" t="s">
        <v>141</v>
      </c>
      <c r="B24" s="6" t="s">
        <v>137</v>
      </c>
      <c r="C24" s="126">
        <v>1203.8410511391801</v>
      </c>
      <c r="D24" s="126">
        <v>836.90405994247897</v>
      </c>
      <c r="E24" s="94">
        <f>D24/C24</f>
        <v>0.69519481758038315</v>
      </c>
      <c r="F24" s="121">
        <v>62</v>
      </c>
      <c r="G24" s="103">
        <f>F24/D24</f>
        <v>7.4082565693684543E-2</v>
      </c>
      <c r="H24" s="103">
        <v>49.155478737531602</v>
      </c>
      <c r="I24" s="251">
        <f>(H24/D24)</f>
        <v>5.8734902948027391E-2</v>
      </c>
      <c r="J24" s="95">
        <v>13.118054336791401</v>
      </c>
      <c r="K24" s="94">
        <f>J24/D24</f>
        <v>1.5674501970623748E-2</v>
      </c>
      <c r="L24" s="94">
        <f>F24/D24</f>
        <v>7.4082565693684543E-2</v>
      </c>
      <c r="M24" s="96">
        <v>1128</v>
      </c>
      <c r="N24" s="139">
        <f>M24/D24</f>
        <v>1.347824743588325</v>
      </c>
      <c r="O24" s="96">
        <v>1032</v>
      </c>
      <c r="P24" s="146">
        <f>O24/M24</f>
        <v>0.91489361702127658</v>
      </c>
      <c r="Q24" s="97">
        <f>M24-O24</f>
        <v>96</v>
      </c>
      <c r="R24" s="173">
        <f>Q24/M24</f>
        <v>8.5106382978723402E-2</v>
      </c>
      <c r="S24" s="120">
        <v>198</v>
      </c>
      <c r="T24" s="173">
        <f>S24/M24</f>
        <v>0.17553191489361702</v>
      </c>
      <c r="U24" s="175">
        <v>829</v>
      </c>
      <c r="V24" s="98">
        <f>U24/M24</f>
        <v>0.73492907801418439</v>
      </c>
      <c r="W24" s="176">
        <v>62928.3</v>
      </c>
      <c r="X24" s="176">
        <v>200560.7</v>
      </c>
      <c r="Y24" s="176">
        <v>64942031</v>
      </c>
      <c r="Z24" s="176">
        <v>19253830</v>
      </c>
      <c r="AA24" s="99">
        <v>1960</v>
      </c>
      <c r="AB24" s="99">
        <v>748</v>
      </c>
      <c r="AC24" s="100">
        <f>AB24/M24</f>
        <v>0.66312056737588654</v>
      </c>
      <c r="AD24" s="99">
        <v>274</v>
      </c>
      <c r="AE24" s="100">
        <f>AD24/M24</f>
        <v>0.24290780141843971</v>
      </c>
      <c r="AF24" s="196">
        <v>38</v>
      </c>
      <c r="AG24" s="101">
        <f>M24-(AB24+AD24+AF24)</f>
        <v>68</v>
      </c>
      <c r="AH24" s="197">
        <v>92</v>
      </c>
      <c r="AI24" s="119">
        <f xml:space="preserve"> AH24 / M24</f>
        <v>8.1560283687943269E-2</v>
      </c>
      <c r="AJ24" s="61">
        <v>2</v>
      </c>
      <c r="AK24" s="6">
        <v>21</v>
      </c>
      <c r="AL24" s="51">
        <v>10763648</v>
      </c>
      <c r="AM24" s="51">
        <v>9542</v>
      </c>
      <c r="AN24" s="73">
        <v>16.100000000000001</v>
      </c>
      <c r="AO24" s="61">
        <v>181</v>
      </c>
      <c r="AP24" s="49">
        <v>6936</v>
      </c>
      <c r="AQ24" s="61">
        <v>19.899999999999999</v>
      </c>
      <c r="AR24" s="49">
        <v>101</v>
      </c>
      <c r="AS24" s="26">
        <v>0</v>
      </c>
      <c r="AT24" s="49">
        <f>AR24+AS24</f>
        <v>101</v>
      </c>
      <c r="AU24" s="49">
        <v>409</v>
      </c>
      <c r="AV24" s="49">
        <v>501</v>
      </c>
      <c r="AW24" s="49">
        <v>117</v>
      </c>
      <c r="AX24" s="49">
        <f>AV24+AW24</f>
        <v>618</v>
      </c>
      <c r="AY24" s="49">
        <v>0</v>
      </c>
      <c r="AZ24" s="49">
        <v>117</v>
      </c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</row>
    <row r="25" spans="1:96" x14ac:dyDescent="0.25">
      <c r="A25" s="166" t="s">
        <v>153</v>
      </c>
      <c r="B25" s="6" t="s">
        <v>137</v>
      </c>
      <c r="C25" s="126">
        <v>1028.27143936679</v>
      </c>
      <c r="D25" s="126">
        <v>18.5859719935744</v>
      </c>
      <c r="E25" s="165">
        <f>D25/C25</f>
        <v>1.8074966669325804E-2</v>
      </c>
      <c r="F25" s="121">
        <v>0.11</v>
      </c>
      <c r="G25" s="103">
        <f>F25/D25</f>
        <v>5.9184421475524411E-3</v>
      </c>
      <c r="H25" s="103">
        <v>0.11022369823619101</v>
      </c>
      <c r="I25" s="94">
        <f>(H25/D25)</f>
        <v>5.9304780118197686E-3</v>
      </c>
      <c r="J25" s="95" t="s">
        <v>207</v>
      </c>
      <c r="K25" s="94" t="s">
        <v>207</v>
      </c>
      <c r="L25" s="94">
        <f>F25/D25</f>
        <v>5.9184421475524411E-3</v>
      </c>
      <c r="M25" s="96">
        <v>5</v>
      </c>
      <c r="N25" s="139">
        <f>M25/D25</f>
        <v>0.26902009761602003</v>
      </c>
      <c r="O25" s="96">
        <v>2</v>
      </c>
      <c r="P25" s="27">
        <f>O25/M25</f>
        <v>0.4</v>
      </c>
      <c r="Q25" s="145">
        <f>M25-O25</f>
        <v>3</v>
      </c>
      <c r="R25" s="146">
        <f>Q25/M25</f>
        <v>0.6</v>
      </c>
      <c r="S25" s="26">
        <v>1</v>
      </c>
      <c r="T25" s="27">
        <f>S25/M25</f>
        <v>0.2</v>
      </c>
      <c r="U25" s="159">
        <v>5</v>
      </c>
      <c r="V25" s="98">
        <f>U25/M25</f>
        <v>1</v>
      </c>
      <c r="W25" s="14">
        <v>52300</v>
      </c>
      <c r="X25" s="14">
        <v>91280</v>
      </c>
      <c r="Y25" s="176">
        <v>104600</v>
      </c>
      <c r="Z25" s="176">
        <v>273840</v>
      </c>
      <c r="AA25" s="99">
        <v>1984</v>
      </c>
      <c r="AB25" s="107">
        <v>1</v>
      </c>
      <c r="AC25" s="100">
        <f>AB25/M25</f>
        <v>0.2</v>
      </c>
      <c r="AD25" s="107">
        <v>1</v>
      </c>
      <c r="AE25" s="100">
        <f>AD25/M25</f>
        <v>0.2</v>
      </c>
      <c r="AF25" s="23">
        <v>1</v>
      </c>
      <c r="AG25" s="101">
        <f>M25-(AB25+AD25+AF25)</f>
        <v>2</v>
      </c>
      <c r="AH25" s="109">
        <v>0</v>
      </c>
      <c r="AI25" s="102">
        <f xml:space="preserve"> AH25 / M25</f>
        <v>0</v>
      </c>
      <c r="AJ25" s="61">
        <v>0</v>
      </c>
      <c r="AK25" s="6">
        <v>1</v>
      </c>
      <c r="AL25" s="26">
        <v>0</v>
      </c>
      <c r="AM25" s="26">
        <v>0</v>
      </c>
      <c r="AN25" s="26">
        <v>0</v>
      </c>
      <c r="AO25" s="26">
        <v>0</v>
      </c>
      <c r="AP25" s="26">
        <v>0</v>
      </c>
      <c r="AQ25" s="26">
        <v>0</v>
      </c>
      <c r="AR25" s="49">
        <v>1</v>
      </c>
      <c r="AS25" s="26">
        <v>0</v>
      </c>
      <c r="AT25" s="49">
        <f>AR25+AS25</f>
        <v>1</v>
      </c>
      <c r="AU25" s="49">
        <v>2</v>
      </c>
      <c r="AV25" s="49">
        <v>2</v>
      </c>
      <c r="AW25" s="49">
        <v>0</v>
      </c>
      <c r="AX25" s="49">
        <f>AV25+AW25</f>
        <v>2</v>
      </c>
      <c r="AY25" s="49">
        <v>0</v>
      </c>
      <c r="AZ25" s="49">
        <v>0</v>
      </c>
    </row>
    <row r="26" spans="1:96" x14ac:dyDescent="0.25">
      <c r="A26" s="150" t="s">
        <v>133</v>
      </c>
      <c r="B26" s="6" t="s">
        <v>136</v>
      </c>
      <c r="C26" s="126">
        <v>940.75</v>
      </c>
      <c r="D26" s="126">
        <v>940.75</v>
      </c>
      <c r="E26" s="94">
        <f>D26/C26</f>
        <v>1</v>
      </c>
      <c r="F26" s="121">
        <v>27.71</v>
      </c>
      <c r="G26" s="103">
        <f>F26/D26</f>
        <v>2.9455221897422272E-2</v>
      </c>
      <c r="H26" s="103">
        <v>11.9879160779023</v>
      </c>
      <c r="I26" s="94">
        <f>(H26/D26)</f>
        <v>1.2742934975181823E-2</v>
      </c>
      <c r="J26" s="95">
        <v>15.7245110819748</v>
      </c>
      <c r="K26" s="94">
        <f>J26/D26</f>
        <v>1.6714866948684348E-2</v>
      </c>
      <c r="L26" s="94">
        <f>F26/D26</f>
        <v>2.9455221897422272E-2</v>
      </c>
      <c r="M26" s="151">
        <v>7745</v>
      </c>
      <c r="N26" s="139">
        <f>M26/D26</f>
        <v>8.232792984321021</v>
      </c>
      <c r="O26" s="151">
        <v>6915</v>
      </c>
      <c r="P26" s="27">
        <f>O26/M26</f>
        <v>0.89283408650742413</v>
      </c>
      <c r="Q26" s="254">
        <f>M26-O26</f>
        <v>830</v>
      </c>
      <c r="R26" s="27">
        <f>Q26/M26</f>
        <v>0.10716591349257586</v>
      </c>
      <c r="S26" s="161">
        <v>2445</v>
      </c>
      <c r="T26" s="27">
        <f>S26/M26</f>
        <v>0.31568754034861202</v>
      </c>
      <c r="U26" s="104">
        <v>4859</v>
      </c>
      <c r="V26" s="98">
        <f>U26/M26</f>
        <v>0.62737249838605547</v>
      </c>
      <c r="W26" s="14">
        <v>31441.7</v>
      </c>
      <c r="X26" s="14">
        <v>234192.2</v>
      </c>
      <c r="Y26" s="177">
        <v>217419317</v>
      </c>
      <c r="Z26" s="176">
        <v>194379550</v>
      </c>
      <c r="AA26" s="99">
        <v>1960</v>
      </c>
      <c r="AB26" s="107">
        <v>4370</v>
      </c>
      <c r="AC26" s="100">
        <f>AB26/M26</f>
        <v>0.56423499031633306</v>
      </c>
      <c r="AD26" s="154">
        <v>2190</v>
      </c>
      <c r="AE26" s="100">
        <f>AD26/M26</f>
        <v>0.28276307295029052</v>
      </c>
      <c r="AF26" s="156">
        <v>470</v>
      </c>
      <c r="AG26" s="158">
        <f>M26-(AB26+AD26+AF26)</f>
        <v>715</v>
      </c>
      <c r="AH26" s="163">
        <v>517</v>
      </c>
      <c r="AI26" s="102">
        <f xml:space="preserve"> AH26 / M26</f>
        <v>6.6752743705616527E-2</v>
      </c>
      <c r="AJ26" s="61">
        <v>23</v>
      </c>
      <c r="AK26" s="64">
        <v>196</v>
      </c>
      <c r="AL26" s="51">
        <v>28838103</v>
      </c>
      <c r="AM26" s="51">
        <v>3723</v>
      </c>
      <c r="AN26" s="25">
        <v>10.4</v>
      </c>
      <c r="AO26" s="61">
        <v>379</v>
      </c>
      <c r="AP26" s="49">
        <v>26912</v>
      </c>
      <c r="AQ26" s="61">
        <v>12.1</v>
      </c>
      <c r="AR26" s="66">
        <v>1513</v>
      </c>
      <c r="AS26" s="49">
        <v>0</v>
      </c>
      <c r="AT26" s="66">
        <f>AR26+AS26</f>
        <v>1513</v>
      </c>
      <c r="AU26" s="49">
        <v>931</v>
      </c>
      <c r="AV26" s="49">
        <v>4038</v>
      </c>
      <c r="AW26" s="66">
        <v>1263</v>
      </c>
      <c r="AX26" s="66">
        <f>AV26+AW26</f>
        <v>5301</v>
      </c>
      <c r="AY26" s="49">
        <v>0</v>
      </c>
      <c r="AZ26" s="66">
        <v>1263</v>
      </c>
    </row>
    <row r="27" spans="1:96" x14ac:dyDescent="0.25">
      <c r="A27" s="171" t="s">
        <v>75</v>
      </c>
      <c r="B27" s="6" t="s">
        <v>136</v>
      </c>
      <c r="C27" s="126">
        <v>923.70377885967196</v>
      </c>
      <c r="D27" s="126">
        <v>923.70377885967196</v>
      </c>
      <c r="E27" s="94">
        <f>D27/C27</f>
        <v>1</v>
      </c>
      <c r="F27" s="121">
        <v>92.63</v>
      </c>
      <c r="G27" s="103">
        <f>F27/D27</f>
        <v>0.1002810664197491</v>
      </c>
      <c r="H27" s="103">
        <v>21.7354023977664</v>
      </c>
      <c r="I27" s="94">
        <f>(H27/D27)</f>
        <v>2.3530706374936698E-2</v>
      </c>
      <c r="J27" s="170">
        <v>70.896843412397203</v>
      </c>
      <c r="K27" s="94">
        <f>J27/D27</f>
        <v>7.6752791354735561E-2</v>
      </c>
      <c r="L27" s="94">
        <f>F27/D27</f>
        <v>0.1002810664197491</v>
      </c>
      <c r="M27" s="151">
        <v>9130</v>
      </c>
      <c r="N27" s="139">
        <f>M27/D27</f>
        <v>9.884121088333254</v>
      </c>
      <c r="O27" s="151">
        <v>8311</v>
      </c>
      <c r="P27" s="146">
        <f>O27/M27</f>
        <v>0.91029572836801753</v>
      </c>
      <c r="Q27" s="253">
        <f>M27-O27</f>
        <v>819</v>
      </c>
      <c r="R27" s="27">
        <f>Q27/M27</f>
        <v>8.9704271631982468E-2</v>
      </c>
      <c r="S27" s="26">
        <v>1528</v>
      </c>
      <c r="T27" s="27">
        <f>S27/M27</f>
        <v>0.16736035049288062</v>
      </c>
      <c r="U27" s="104">
        <v>5746</v>
      </c>
      <c r="V27" s="98">
        <f>U27/M27</f>
        <v>0.62935377875136911</v>
      </c>
      <c r="W27" s="147">
        <v>70790.100000000006</v>
      </c>
      <c r="X27" s="14">
        <v>907176.5</v>
      </c>
      <c r="Y27" s="177">
        <v>588381996</v>
      </c>
      <c r="Z27" s="177">
        <v>742070411</v>
      </c>
      <c r="AA27" s="99">
        <v>1961</v>
      </c>
      <c r="AB27" s="153">
        <v>6361</v>
      </c>
      <c r="AC27" s="100">
        <f>AB27/M27</f>
        <v>0.69671412924424969</v>
      </c>
      <c r="AD27" s="153">
        <v>2043</v>
      </c>
      <c r="AE27" s="100">
        <f>AD27/M27</f>
        <v>0.22376779846659364</v>
      </c>
      <c r="AF27" s="157">
        <v>299</v>
      </c>
      <c r="AG27" s="101">
        <f>M27-(AB27+AD27+AF27)</f>
        <v>427</v>
      </c>
      <c r="AH27" s="163">
        <v>405</v>
      </c>
      <c r="AI27" s="102">
        <f xml:space="preserve"> AH27 / M27</f>
        <v>4.4359255202628699E-2</v>
      </c>
      <c r="AJ27" s="64">
        <v>43</v>
      </c>
      <c r="AK27" s="6">
        <v>141</v>
      </c>
      <c r="AL27" s="65">
        <v>53958873.700000003</v>
      </c>
      <c r="AM27" s="14">
        <v>5910.06</v>
      </c>
      <c r="AN27" s="5">
        <v>9.1778499999999994</v>
      </c>
      <c r="AO27" s="64">
        <v>456</v>
      </c>
      <c r="AP27" s="161">
        <v>38900.76</v>
      </c>
      <c r="AQ27" s="5">
        <v>19.716550000000002</v>
      </c>
      <c r="AR27" s="161">
        <v>1587</v>
      </c>
      <c r="AS27" s="26">
        <v>0</v>
      </c>
      <c r="AT27" s="66">
        <f>AR27+AS27</f>
        <v>1587</v>
      </c>
      <c r="AU27" s="161">
        <v>1383</v>
      </c>
      <c r="AV27" s="161">
        <v>5693</v>
      </c>
      <c r="AW27" s="26">
        <v>466</v>
      </c>
      <c r="AX27" s="161">
        <f>AV27+AW27</f>
        <v>6159</v>
      </c>
      <c r="AY27" s="26">
        <v>0</v>
      </c>
      <c r="AZ27" s="26">
        <f>AS27+AW27+AY27</f>
        <v>466</v>
      </c>
    </row>
    <row r="28" spans="1:96" x14ac:dyDescent="0.25">
      <c r="A28" s="171" t="s">
        <v>78</v>
      </c>
      <c r="B28" s="6" t="s">
        <v>136</v>
      </c>
      <c r="C28" s="126">
        <v>890.81990800000005</v>
      </c>
      <c r="D28" s="126">
        <v>890.81990800000005</v>
      </c>
      <c r="E28" s="94">
        <f>D28/C28</f>
        <v>1</v>
      </c>
      <c r="F28" s="121">
        <v>44</v>
      </c>
      <c r="G28" s="103">
        <f>F28/D28</f>
        <v>4.9392699472540297E-2</v>
      </c>
      <c r="H28" s="103">
        <v>22.406387748905601</v>
      </c>
      <c r="I28" s="94">
        <f>(H28/D28)</f>
        <v>2.5152544916975071E-2</v>
      </c>
      <c r="J28" s="95">
        <v>21.135568842814902</v>
      </c>
      <c r="K28" s="94">
        <f>J28/D28</f>
        <v>2.3725972728053244E-2</v>
      </c>
      <c r="L28" s="94">
        <f>F28/D28</f>
        <v>4.9392699472540297E-2</v>
      </c>
      <c r="M28" s="151">
        <v>7280</v>
      </c>
      <c r="N28" s="139">
        <f>M28/D28</f>
        <v>8.1722466400021219</v>
      </c>
      <c r="O28" s="151">
        <v>6731</v>
      </c>
      <c r="P28" s="146">
        <f>O28/M28</f>
        <v>0.92458791208791213</v>
      </c>
      <c r="Q28" s="145">
        <f>M28-O28</f>
        <v>549</v>
      </c>
      <c r="R28" s="27">
        <f>Q28/M28</f>
        <v>7.5412087912087908E-2</v>
      </c>
      <c r="S28" s="161">
        <v>2205</v>
      </c>
      <c r="T28" s="27">
        <f>S28/M28</f>
        <v>0.30288461538461536</v>
      </c>
      <c r="U28" s="104">
        <v>4894</v>
      </c>
      <c r="V28" s="98">
        <f>U28/M28</f>
        <v>0.67225274725274731</v>
      </c>
      <c r="W28" s="14">
        <v>45948.4</v>
      </c>
      <c r="X28" s="14">
        <v>260077.5</v>
      </c>
      <c r="Y28" s="177">
        <v>309278754</v>
      </c>
      <c r="Z28" s="176">
        <v>142782547</v>
      </c>
      <c r="AA28" s="99">
        <v>1967</v>
      </c>
      <c r="AB28" s="153">
        <v>4717</v>
      </c>
      <c r="AC28" s="100">
        <f>AB28/M28</f>
        <v>0.64793956043956047</v>
      </c>
      <c r="AD28" s="107">
        <v>1682</v>
      </c>
      <c r="AE28" s="100">
        <f>AD28/M28</f>
        <v>0.23104395604395606</v>
      </c>
      <c r="AF28" s="12">
        <v>245</v>
      </c>
      <c r="AG28" s="158">
        <f>M28-(AB28+AD28+AF28)</f>
        <v>636</v>
      </c>
      <c r="AH28" s="106">
        <v>399</v>
      </c>
      <c r="AI28" s="102">
        <f xml:space="preserve"> AH28 / M28</f>
        <v>5.4807692307692307E-2</v>
      </c>
      <c r="AJ28" s="61">
        <v>32</v>
      </c>
      <c r="AK28" s="64">
        <v>176</v>
      </c>
      <c r="AL28" s="51">
        <v>44061996</v>
      </c>
      <c r="AM28" s="51">
        <v>6052</v>
      </c>
      <c r="AN28" s="25">
        <v>13.3</v>
      </c>
      <c r="AO28" s="63">
        <v>746</v>
      </c>
      <c r="AP28" s="66">
        <v>36539</v>
      </c>
      <c r="AQ28" s="61">
        <v>17.2</v>
      </c>
      <c r="AR28" s="49">
        <v>1013</v>
      </c>
      <c r="AS28" s="26">
        <v>0</v>
      </c>
      <c r="AT28" s="49">
        <f>AR28+AS28</f>
        <v>1013</v>
      </c>
      <c r="AU28" s="66">
        <v>1365</v>
      </c>
      <c r="AV28" s="66">
        <v>4250</v>
      </c>
      <c r="AW28" s="49">
        <v>652</v>
      </c>
      <c r="AX28" s="49">
        <f>AV28+AW28</f>
        <v>4902</v>
      </c>
      <c r="AY28" s="49">
        <v>0</v>
      </c>
      <c r="AZ28" s="49">
        <v>652</v>
      </c>
    </row>
    <row r="29" spans="1:96" x14ac:dyDescent="0.25">
      <c r="A29" s="149" t="s">
        <v>164</v>
      </c>
      <c r="B29" s="6" t="s">
        <v>136</v>
      </c>
      <c r="C29" s="126">
        <v>888.832283546383</v>
      </c>
      <c r="D29" s="126">
        <v>888.832283546383</v>
      </c>
      <c r="E29" s="94">
        <f>D29/C29</f>
        <v>1</v>
      </c>
      <c r="F29" s="121">
        <v>53.73</v>
      </c>
      <c r="G29" s="103">
        <f>F29/D29</f>
        <v>6.0450099523411537E-2</v>
      </c>
      <c r="H29" s="103">
        <v>32.618356214682997</v>
      </c>
      <c r="I29" s="94">
        <f>(H29/D29)</f>
        <v>3.6697987706452197E-2</v>
      </c>
      <c r="J29" s="95">
        <v>21.113166554586901</v>
      </c>
      <c r="K29" s="94">
        <f>J29/D29</f>
        <v>2.3753825041487847E-2</v>
      </c>
      <c r="L29" s="94">
        <f>F29/D29</f>
        <v>6.0450099523411537E-2</v>
      </c>
      <c r="M29" s="96">
        <v>3562</v>
      </c>
      <c r="N29" s="139">
        <f>M29/D29</f>
        <v>4.0075052019801216</v>
      </c>
      <c r="O29" s="96">
        <v>2929</v>
      </c>
      <c r="P29" s="27">
        <f>O29/M29</f>
        <v>0.82229084783829309</v>
      </c>
      <c r="Q29" s="58">
        <f>M29-O29</f>
        <v>633</v>
      </c>
      <c r="R29" s="146">
        <f>Q29/M29</f>
        <v>0.17770915216170691</v>
      </c>
      <c r="S29" s="6">
        <v>575</v>
      </c>
      <c r="T29" s="27">
        <f>S29/M29</f>
        <v>0.1614261650758001</v>
      </c>
      <c r="U29" s="104">
        <v>1990</v>
      </c>
      <c r="V29" s="98">
        <f>U29/M29</f>
        <v>0.5586749017405952</v>
      </c>
      <c r="W29" s="14">
        <v>57789.7</v>
      </c>
      <c r="X29" s="14">
        <v>246998.39999999999</v>
      </c>
      <c r="Y29" s="176">
        <v>169265988</v>
      </c>
      <c r="Z29" s="176">
        <v>156349965</v>
      </c>
      <c r="AA29" s="162">
        <v>1947</v>
      </c>
      <c r="AB29" s="107">
        <v>2639</v>
      </c>
      <c r="AC29" s="100">
        <f>AB29/M29</f>
        <v>0.74087591240875916</v>
      </c>
      <c r="AD29" s="149">
        <v>572</v>
      </c>
      <c r="AE29" s="100">
        <f>AD29/M29</f>
        <v>0.16058394160583941</v>
      </c>
      <c r="AF29" s="23">
        <v>123</v>
      </c>
      <c r="AG29" s="101">
        <f>M29-(AB29+AD29+AF29)</f>
        <v>228</v>
      </c>
      <c r="AH29" s="109">
        <v>150</v>
      </c>
      <c r="AI29" s="102">
        <f xml:space="preserve"> AH29 / M29</f>
        <v>4.211117349803481E-2</v>
      </c>
      <c r="AJ29" s="61">
        <v>21</v>
      </c>
      <c r="AK29" s="6">
        <v>88</v>
      </c>
      <c r="AL29" s="51">
        <v>19816861</v>
      </c>
      <c r="AM29" s="51">
        <v>5563</v>
      </c>
      <c r="AN29" s="25">
        <v>10.1</v>
      </c>
      <c r="AO29" s="61">
        <v>154</v>
      </c>
      <c r="AP29" s="72">
        <v>15827</v>
      </c>
      <c r="AQ29" s="61">
        <v>15.4</v>
      </c>
      <c r="AR29" s="49">
        <v>626</v>
      </c>
      <c r="AS29" s="26">
        <v>0</v>
      </c>
      <c r="AT29" s="49">
        <f>AR29+AS29</f>
        <v>626</v>
      </c>
      <c r="AU29" s="49">
        <v>489</v>
      </c>
      <c r="AV29" s="49">
        <v>2151</v>
      </c>
      <c r="AW29" s="49">
        <v>296</v>
      </c>
      <c r="AX29" s="49">
        <f>AV29+AW29</f>
        <v>2447</v>
      </c>
      <c r="AY29" s="26">
        <v>0</v>
      </c>
      <c r="AZ29" s="49">
        <v>296</v>
      </c>
    </row>
    <row r="30" spans="1:96" x14ac:dyDescent="0.25">
      <c r="A30" s="149" t="s">
        <v>149</v>
      </c>
      <c r="B30" s="6" t="s">
        <v>136</v>
      </c>
      <c r="C30" s="126">
        <v>741.98221080746498</v>
      </c>
      <c r="D30" s="126">
        <v>741.98221080746498</v>
      </c>
      <c r="E30" s="94">
        <f>D30/C30</f>
        <v>1</v>
      </c>
      <c r="F30" s="121">
        <v>51.48</v>
      </c>
      <c r="G30" s="103">
        <f>F30/D30</f>
        <v>6.9381717310953703E-2</v>
      </c>
      <c r="H30" s="103">
        <v>22.722265489674399</v>
      </c>
      <c r="I30" s="94">
        <f>(H30/D30)</f>
        <v>3.062373350561438E-2</v>
      </c>
      <c r="J30" s="95">
        <v>28.765758326525798</v>
      </c>
      <c r="K30" s="94">
        <f>J30/D30</f>
        <v>3.876879783306577E-2</v>
      </c>
      <c r="L30" s="94">
        <f>F30/D30</f>
        <v>6.9381717310953703E-2</v>
      </c>
      <c r="M30" s="96">
        <v>5117</v>
      </c>
      <c r="N30" s="139">
        <f>M30/D30</f>
        <v>6.8963917536936705</v>
      </c>
      <c r="O30" s="96">
        <v>4643</v>
      </c>
      <c r="P30" s="146">
        <f>O30/M30</f>
        <v>0.90736759820207158</v>
      </c>
      <c r="Q30" s="145">
        <f>M30-O30</f>
        <v>474</v>
      </c>
      <c r="R30" s="27">
        <f>Q30/M30</f>
        <v>9.2632401797928476E-2</v>
      </c>
      <c r="S30" s="26">
        <v>1640</v>
      </c>
      <c r="T30" s="27">
        <f>S30/M30</f>
        <v>0.32050029314051204</v>
      </c>
      <c r="U30" s="104">
        <v>3455</v>
      </c>
      <c r="V30" s="98">
        <f>U30/M30</f>
        <v>0.67520031268321279</v>
      </c>
      <c r="W30" s="14">
        <v>49892.7</v>
      </c>
      <c r="X30" s="14">
        <v>551890.80000000005</v>
      </c>
      <c r="Y30" s="177">
        <v>231651854</v>
      </c>
      <c r="Z30" s="176">
        <v>261596218</v>
      </c>
      <c r="AA30" s="99">
        <v>1971</v>
      </c>
      <c r="AB30" s="107">
        <v>2902</v>
      </c>
      <c r="AC30" s="100">
        <f>AB30/M30</f>
        <v>0.56712917725229628</v>
      </c>
      <c r="AD30" s="153">
        <v>1747</v>
      </c>
      <c r="AE30" s="155">
        <f>AD30/M30</f>
        <v>0.34141098299785028</v>
      </c>
      <c r="AF30" s="23">
        <v>228</v>
      </c>
      <c r="AG30" s="101">
        <f>M30-(AB30+AD30+AF30)</f>
        <v>240</v>
      </c>
      <c r="AH30" s="109">
        <v>233</v>
      </c>
      <c r="AI30" s="102">
        <f xml:space="preserve"> AH30 / M30</f>
        <v>4.553449286691421E-2</v>
      </c>
      <c r="AJ30" s="61">
        <v>25</v>
      </c>
      <c r="AK30" s="6">
        <v>85</v>
      </c>
      <c r="AL30" s="51">
        <v>17702625</v>
      </c>
      <c r="AM30" s="51">
        <v>3460</v>
      </c>
      <c r="AN30" s="25">
        <v>6.4</v>
      </c>
      <c r="AO30" s="61">
        <v>174</v>
      </c>
      <c r="AP30" s="49">
        <v>12567</v>
      </c>
      <c r="AQ30" s="61">
        <v>13.7</v>
      </c>
      <c r="AR30" s="49">
        <v>596</v>
      </c>
      <c r="AS30" s="26">
        <v>0</v>
      </c>
      <c r="AT30" s="49">
        <f>AR30+AS30</f>
        <v>596</v>
      </c>
      <c r="AU30" s="49">
        <v>763</v>
      </c>
      <c r="AV30" s="49">
        <v>3431</v>
      </c>
      <c r="AW30" s="49">
        <v>327</v>
      </c>
      <c r="AX30" s="49">
        <f>AV30+AW30</f>
        <v>3758</v>
      </c>
      <c r="AY30" s="49">
        <v>0</v>
      </c>
      <c r="AZ30" s="49">
        <v>327</v>
      </c>
    </row>
    <row r="31" spans="1:96" x14ac:dyDescent="0.25">
      <c r="A31" s="172" t="s">
        <v>145</v>
      </c>
      <c r="B31" s="6" t="s">
        <v>136</v>
      </c>
      <c r="C31" s="126">
        <v>691.34</v>
      </c>
      <c r="D31" s="126">
        <v>691.34</v>
      </c>
      <c r="E31" s="94">
        <f>D31/C31</f>
        <v>1</v>
      </c>
      <c r="F31" s="121">
        <v>24.22</v>
      </c>
      <c r="G31" s="103">
        <f>F31/D31</f>
        <v>3.5033413371134317E-2</v>
      </c>
      <c r="H31" s="103">
        <v>14.085508463211101</v>
      </c>
      <c r="I31" s="94">
        <f>(H31/D31)</f>
        <v>2.0374213069128216E-2</v>
      </c>
      <c r="J31" s="95">
        <v>10.1406497316224</v>
      </c>
      <c r="K31" s="94">
        <f>J31/D31</f>
        <v>1.4668107923196111E-2</v>
      </c>
      <c r="L31" s="94">
        <f>F31/D31</f>
        <v>3.5033413371134317E-2</v>
      </c>
      <c r="M31" s="96">
        <v>1330</v>
      </c>
      <c r="N31" s="139">
        <f>M31/D31</f>
        <v>1.9238001562183584</v>
      </c>
      <c r="O31" s="96">
        <v>1130</v>
      </c>
      <c r="P31" s="27">
        <f>O31/M31</f>
        <v>0.84962406015037595</v>
      </c>
      <c r="Q31" s="145">
        <f>M31-O31</f>
        <v>200</v>
      </c>
      <c r="R31" s="27">
        <f>Q31/M31</f>
        <v>0.15037593984962405</v>
      </c>
      <c r="S31" s="26">
        <v>267</v>
      </c>
      <c r="T31" s="27">
        <f>S31/M31</f>
        <v>0.20075187969924813</v>
      </c>
      <c r="U31" s="104">
        <v>786</v>
      </c>
      <c r="V31" s="98">
        <f>U31/M31</f>
        <v>0.5909774436090226</v>
      </c>
      <c r="W31" s="14">
        <v>33961</v>
      </c>
      <c r="X31" s="14">
        <v>284846.09999999998</v>
      </c>
      <c r="Y31" s="176">
        <v>38375971</v>
      </c>
      <c r="Z31" s="176">
        <v>56969221</v>
      </c>
      <c r="AA31" s="99">
        <v>1947</v>
      </c>
      <c r="AB31" s="149">
        <v>956</v>
      </c>
      <c r="AC31" s="100">
        <f>AB31/M31</f>
        <v>0.71879699248120299</v>
      </c>
      <c r="AD31" s="149">
        <v>195</v>
      </c>
      <c r="AE31" s="100">
        <f>AD31/M31</f>
        <v>0.14661654135338345</v>
      </c>
      <c r="AF31" s="23">
        <v>55</v>
      </c>
      <c r="AG31" s="101">
        <f>M31-(AB31+AD31+AF31)</f>
        <v>124</v>
      </c>
      <c r="AH31" s="109">
        <v>66</v>
      </c>
      <c r="AI31" s="102">
        <f xml:space="preserve"> AH31 / M31</f>
        <v>4.9624060150375938E-2</v>
      </c>
      <c r="AJ31" s="61">
        <v>9</v>
      </c>
      <c r="AK31" s="6">
        <v>42</v>
      </c>
      <c r="AL31" s="51">
        <v>6897177</v>
      </c>
      <c r="AM31" s="51">
        <v>5186</v>
      </c>
      <c r="AN31" s="25">
        <v>14.4</v>
      </c>
      <c r="AO31" s="61">
        <v>140</v>
      </c>
      <c r="AP31" s="49">
        <v>8081</v>
      </c>
      <c r="AQ31" s="61">
        <v>17.399999999999999</v>
      </c>
      <c r="AR31" s="49">
        <v>223</v>
      </c>
      <c r="AS31" s="49">
        <v>0</v>
      </c>
      <c r="AT31" s="49">
        <f>AR31+AS31</f>
        <v>223</v>
      </c>
      <c r="AU31" s="49">
        <v>185</v>
      </c>
      <c r="AV31" s="49">
        <v>868</v>
      </c>
      <c r="AW31" s="49">
        <v>54</v>
      </c>
      <c r="AX31" s="49">
        <f>AV31+AW31</f>
        <v>922</v>
      </c>
      <c r="AY31" s="49">
        <v>0</v>
      </c>
      <c r="AZ31" s="49">
        <v>54</v>
      </c>
    </row>
    <row r="32" spans="1:96" x14ac:dyDescent="0.25">
      <c r="A32" s="171" t="s">
        <v>76</v>
      </c>
      <c r="B32" s="6" t="s">
        <v>136</v>
      </c>
      <c r="C32" s="126">
        <v>521.64930600000002</v>
      </c>
      <c r="D32" s="126">
        <v>521.64930600000002</v>
      </c>
      <c r="E32" s="94">
        <f>D32/C32</f>
        <v>1</v>
      </c>
      <c r="F32" s="121">
        <v>25.01</v>
      </c>
      <c r="G32" s="103">
        <f>F32/D32</f>
        <v>4.7944087555251154E-2</v>
      </c>
      <c r="H32" s="103">
        <v>6.7653845883116901</v>
      </c>
      <c r="I32" s="94">
        <f>(H32/D32)</f>
        <v>1.2969219953896938E-2</v>
      </c>
      <c r="J32" s="95">
        <v>18.253899734356398</v>
      </c>
      <c r="K32" s="94">
        <f>J32/D32</f>
        <v>3.4992665617303437E-2</v>
      </c>
      <c r="L32" s="94">
        <f>F32/D32</f>
        <v>4.7944087555251154E-2</v>
      </c>
      <c r="M32" s="96">
        <v>5650</v>
      </c>
      <c r="N32" s="140">
        <f>M32/D32</f>
        <v>10.831031374936785</v>
      </c>
      <c r="O32" s="96">
        <v>5262</v>
      </c>
      <c r="P32" s="146">
        <f>O32/M32</f>
        <v>0.9313274336283186</v>
      </c>
      <c r="Q32" s="58">
        <f>M32-O32</f>
        <v>388</v>
      </c>
      <c r="R32" s="27">
        <f>Q32/M32</f>
        <v>6.8672566371681412E-2</v>
      </c>
      <c r="S32" s="26">
        <v>1421</v>
      </c>
      <c r="T32" s="27">
        <f>S32/M32</f>
        <v>0.25150442477876106</v>
      </c>
      <c r="U32" s="104">
        <v>3792</v>
      </c>
      <c r="V32" s="98">
        <f>U32/M32</f>
        <v>0.67115044247787614</v>
      </c>
      <c r="W32" s="14">
        <v>52492.6</v>
      </c>
      <c r="X32" s="14">
        <v>941058.8</v>
      </c>
      <c r="Y32" s="177">
        <v>276216129</v>
      </c>
      <c r="Z32" s="177">
        <v>365130803</v>
      </c>
      <c r="AA32" s="99">
        <v>1957</v>
      </c>
      <c r="AB32" s="107">
        <v>4002</v>
      </c>
      <c r="AC32" s="100">
        <f>AB32/M32</f>
        <v>0.70831858407079651</v>
      </c>
      <c r="AD32" s="107">
        <v>1055</v>
      </c>
      <c r="AE32" s="100">
        <f>AD32/M32</f>
        <v>0.18672566371681415</v>
      </c>
      <c r="AF32" s="12">
        <v>192</v>
      </c>
      <c r="AG32" s="101">
        <f>M32-(AB32+AD32+AF32)</f>
        <v>401</v>
      </c>
      <c r="AH32" s="109">
        <v>288</v>
      </c>
      <c r="AI32" s="102">
        <f xml:space="preserve"> AH32 / M32</f>
        <v>5.0973451327433632E-2</v>
      </c>
      <c r="AJ32" s="64">
        <v>53</v>
      </c>
      <c r="AK32" s="6">
        <v>124</v>
      </c>
      <c r="AL32" s="51">
        <v>29595692.199999999</v>
      </c>
      <c r="AM32" s="14">
        <v>5237.25</v>
      </c>
      <c r="AN32" s="5">
        <v>11.43543</v>
      </c>
      <c r="AO32" s="6">
        <v>361</v>
      </c>
      <c r="AP32" s="26">
        <v>20333.400000000001</v>
      </c>
      <c r="AQ32" s="5">
        <v>13.546569999999999</v>
      </c>
      <c r="AR32" s="26">
        <v>915</v>
      </c>
      <c r="AS32" s="26">
        <v>0</v>
      </c>
      <c r="AT32" s="49">
        <f>AR32+AS32</f>
        <v>915</v>
      </c>
      <c r="AU32" s="26">
        <v>720</v>
      </c>
      <c r="AV32" s="26">
        <v>3230</v>
      </c>
      <c r="AW32" s="161">
        <v>785</v>
      </c>
      <c r="AX32" s="26">
        <f>AV32+AW32</f>
        <v>4015</v>
      </c>
      <c r="AY32" s="26">
        <v>0</v>
      </c>
      <c r="AZ32" s="161">
        <f>AS32+AW32+AY32</f>
        <v>785</v>
      </c>
    </row>
    <row r="33" spans="1:96" x14ac:dyDescent="0.25">
      <c r="A33" s="149" t="s">
        <v>161</v>
      </c>
      <c r="B33" s="6" t="s">
        <v>137</v>
      </c>
      <c r="C33" s="126">
        <v>460.746689454148</v>
      </c>
      <c r="D33" s="126">
        <v>453.54040502266901</v>
      </c>
      <c r="E33" s="94">
        <f>D33/C33</f>
        <v>0.98435955244731899</v>
      </c>
      <c r="F33" s="121">
        <v>24.97</v>
      </c>
      <c r="G33" s="103">
        <f>F33/D33</f>
        <v>5.5055734226704546E-2</v>
      </c>
      <c r="H33" s="103">
        <v>9.9525786068043107</v>
      </c>
      <c r="I33" s="94">
        <f>(H33/D33)</f>
        <v>2.1944193938590449E-2</v>
      </c>
      <c r="J33" s="95">
        <v>15.017714743162401</v>
      </c>
      <c r="K33" s="94">
        <f>J33/D33</f>
        <v>3.3112187088186286E-2</v>
      </c>
      <c r="L33" s="94">
        <f>F33/D33</f>
        <v>5.5055734226704546E-2</v>
      </c>
      <c r="M33" s="96">
        <v>2107</v>
      </c>
      <c r="N33" s="139">
        <f>M33/D33</f>
        <v>4.6456720871312163</v>
      </c>
      <c r="O33" s="96">
        <v>1739</v>
      </c>
      <c r="P33" s="27">
        <f>O33/M33</f>
        <v>0.82534409112482199</v>
      </c>
      <c r="Q33" s="58">
        <f>M33-O33</f>
        <v>368</v>
      </c>
      <c r="R33" s="146">
        <f>Q33/M33</f>
        <v>0.17465590887517798</v>
      </c>
      <c r="S33" s="26">
        <v>447</v>
      </c>
      <c r="T33" s="27">
        <f>S33/M33</f>
        <v>0.2121499762695776</v>
      </c>
      <c r="U33" s="104">
        <v>1189</v>
      </c>
      <c r="V33" s="98">
        <f>U33/M33</f>
        <v>0.56430944470811584</v>
      </c>
      <c r="W33" s="14">
        <v>67290.5</v>
      </c>
      <c r="X33" s="147">
        <v>2932018.7</v>
      </c>
      <c r="Y33" s="176">
        <v>117018126</v>
      </c>
      <c r="Z33" s="177">
        <v>1078982877</v>
      </c>
      <c r="AA33" s="99">
        <v>1953</v>
      </c>
      <c r="AB33" s="107">
        <v>1424</v>
      </c>
      <c r="AC33" s="100">
        <f>AB33/M33</f>
        <v>0.6758424299952539</v>
      </c>
      <c r="AD33" s="107">
        <v>476</v>
      </c>
      <c r="AE33" s="100">
        <f>AD33/M33</f>
        <v>0.22591362126245848</v>
      </c>
      <c r="AF33" s="12">
        <v>61</v>
      </c>
      <c r="AG33" s="101">
        <f>M33-(AB33+AD33+AF33)</f>
        <v>146</v>
      </c>
      <c r="AH33" s="109">
        <v>111</v>
      </c>
      <c r="AI33" s="102">
        <f xml:space="preserve"> AH33 / M33</f>
        <v>5.2681537731371617E-2</v>
      </c>
      <c r="AJ33" s="61">
        <v>12</v>
      </c>
      <c r="AK33" s="6">
        <v>47</v>
      </c>
      <c r="AL33" s="65">
        <v>229787272</v>
      </c>
      <c r="AM33" s="65">
        <v>109059</v>
      </c>
      <c r="AN33" s="25">
        <v>7.1</v>
      </c>
      <c r="AO33" s="61">
        <v>70</v>
      </c>
      <c r="AP33" s="72">
        <v>6955</v>
      </c>
      <c r="AQ33" s="61">
        <v>17</v>
      </c>
      <c r="AR33" s="49">
        <v>192</v>
      </c>
      <c r="AS33" s="26">
        <v>0</v>
      </c>
      <c r="AT33" s="49">
        <f>AR33+AS33</f>
        <v>192</v>
      </c>
      <c r="AU33" s="49">
        <v>53</v>
      </c>
      <c r="AV33" s="49">
        <v>1750</v>
      </c>
      <c r="AW33" s="49">
        <v>112</v>
      </c>
      <c r="AX33" s="49">
        <f>AV33+AW33</f>
        <v>1862</v>
      </c>
      <c r="AY33" s="26">
        <v>0</v>
      </c>
      <c r="AZ33" s="49">
        <v>112</v>
      </c>
    </row>
    <row r="34" spans="1:96" x14ac:dyDescent="0.25">
      <c r="A34" s="149" t="s">
        <v>158</v>
      </c>
      <c r="B34" s="6" t="s">
        <v>136</v>
      </c>
      <c r="C34" s="126">
        <v>441.84007322027497</v>
      </c>
      <c r="D34" s="126">
        <v>441.84007322027497</v>
      </c>
      <c r="E34" s="94">
        <f>D34/C34</f>
        <v>1</v>
      </c>
      <c r="F34" s="121">
        <v>29.58</v>
      </c>
      <c r="G34" s="103">
        <f>F34/D34</f>
        <v>6.6947300149602276E-2</v>
      </c>
      <c r="H34" s="103">
        <v>18.960448236599198</v>
      </c>
      <c r="I34" s="94">
        <f>(H34/D34)</f>
        <v>4.2912468528282753E-2</v>
      </c>
      <c r="J34" s="95">
        <v>10.623567145035601</v>
      </c>
      <c r="K34" s="94">
        <f>J34/D34</f>
        <v>2.4043919483372273E-2</v>
      </c>
      <c r="L34" s="94">
        <f>F34/D34</f>
        <v>6.6947300149602276E-2</v>
      </c>
      <c r="M34" s="96">
        <v>2337</v>
      </c>
      <c r="N34" s="139">
        <f>M34/D34</f>
        <v>5.2892440990405865</v>
      </c>
      <c r="O34" s="96">
        <v>2113</v>
      </c>
      <c r="P34" s="146">
        <f>O34/M34</f>
        <v>0.90415062045357297</v>
      </c>
      <c r="Q34" s="58">
        <f>M34-O34</f>
        <v>224</v>
      </c>
      <c r="R34" s="27">
        <f>Q34/M34</f>
        <v>9.5849379546427041E-2</v>
      </c>
      <c r="S34" s="26">
        <v>830</v>
      </c>
      <c r="T34" s="146">
        <f>S34/M34</f>
        <v>0.35515618314077879</v>
      </c>
      <c r="U34" s="104">
        <v>1621</v>
      </c>
      <c r="V34" s="98">
        <f>U34/M34</f>
        <v>0.6936243046640993</v>
      </c>
      <c r="W34" s="14">
        <v>39837.199999999997</v>
      </c>
      <c r="X34" s="14">
        <v>385346.9</v>
      </c>
      <c r="Y34" s="176">
        <v>84176107</v>
      </c>
      <c r="Z34" s="176">
        <v>86317716</v>
      </c>
      <c r="AA34" s="99">
        <v>1973</v>
      </c>
      <c r="AB34" s="107">
        <v>1282</v>
      </c>
      <c r="AC34" s="100">
        <f>AB34/M34</f>
        <v>0.54856653829696189</v>
      </c>
      <c r="AD34" s="149">
        <v>780</v>
      </c>
      <c r="AE34" s="100">
        <f>AD34/M34</f>
        <v>0.3337612323491656</v>
      </c>
      <c r="AF34" s="23">
        <v>102</v>
      </c>
      <c r="AG34" s="101">
        <f>M34-(AB34+AD34+AF34)</f>
        <v>173</v>
      </c>
      <c r="AH34" s="109">
        <v>212</v>
      </c>
      <c r="AI34" s="102">
        <f xml:space="preserve"> AH34 / M34</f>
        <v>9.0714591356439875E-2</v>
      </c>
      <c r="AJ34" s="61">
        <v>14</v>
      </c>
      <c r="AK34" s="6">
        <v>59</v>
      </c>
      <c r="AL34" s="51">
        <v>15877005</v>
      </c>
      <c r="AM34" s="51">
        <v>6794</v>
      </c>
      <c r="AN34" s="25">
        <v>14.1</v>
      </c>
      <c r="AO34" s="61">
        <v>241</v>
      </c>
      <c r="AP34" s="49">
        <v>15283</v>
      </c>
      <c r="AQ34" s="61">
        <v>20.6</v>
      </c>
      <c r="AR34" s="49">
        <v>240</v>
      </c>
      <c r="AS34" s="26">
        <v>0</v>
      </c>
      <c r="AT34" s="49">
        <f>AR34+AS34</f>
        <v>240</v>
      </c>
      <c r="AU34" s="49">
        <v>336</v>
      </c>
      <c r="AV34" s="49">
        <v>1495</v>
      </c>
      <c r="AW34" s="49">
        <v>266</v>
      </c>
      <c r="AX34" s="49">
        <f>AV34+AW34</f>
        <v>1761</v>
      </c>
      <c r="AY34" s="26">
        <v>0</v>
      </c>
      <c r="AZ34" s="49">
        <v>266</v>
      </c>
    </row>
    <row r="35" spans="1:96" x14ac:dyDescent="0.25">
      <c r="A35" s="148" t="s">
        <v>140</v>
      </c>
      <c r="B35" s="6" t="s">
        <v>137</v>
      </c>
      <c r="C35" s="126">
        <v>407.95311805433198</v>
      </c>
      <c r="D35" s="126">
        <v>72.351891991698906</v>
      </c>
      <c r="E35" s="94">
        <f>D35/C35</f>
        <v>0.17735344771176118</v>
      </c>
      <c r="F35" s="121">
        <v>8</v>
      </c>
      <c r="G35" s="103">
        <f>F35/D35</f>
        <v>0.11057070906891914</v>
      </c>
      <c r="H35" s="103">
        <v>1.2737993172681801</v>
      </c>
      <c r="I35" s="94">
        <f>(H35/D35)</f>
        <v>1.7605611715230972E-2</v>
      </c>
      <c r="J35" s="95">
        <v>6.2</v>
      </c>
      <c r="K35" s="94">
        <f>J35/D35</f>
        <v>8.5692299528412327E-2</v>
      </c>
      <c r="L35" s="94">
        <f>F35/D35</f>
        <v>0.11057070906891914</v>
      </c>
      <c r="M35" s="96">
        <v>154</v>
      </c>
      <c r="N35" s="139">
        <f>M35/D35</f>
        <v>2.1284861495766934</v>
      </c>
      <c r="O35" s="96">
        <v>147</v>
      </c>
      <c r="P35" s="27">
        <f>O35/M35</f>
        <v>0.95454545454545459</v>
      </c>
      <c r="Q35" s="145">
        <f>M35-O35</f>
        <v>7</v>
      </c>
      <c r="R35" s="27">
        <f>Q35/M35</f>
        <v>4.5454545454545456E-2</v>
      </c>
      <c r="S35" s="26">
        <v>54</v>
      </c>
      <c r="T35" s="27">
        <f>S35/M35</f>
        <v>0.35064935064935066</v>
      </c>
      <c r="U35" s="159">
        <v>111</v>
      </c>
      <c r="V35" s="98">
        <f>U35/M35</f>
        <v>0.72077922077922074</v>
      </c>
      <c r="W35" s="14">
        <v>44063</v>
      </c>
      <c r="X35" s="14">
        <v>212286.1</v>
      </c>
      <c r="Y35" s="176">
        <v>6477263</v>
      </c>
      <c r="Z35" s="176">
        <v>1486003</v>
      </c>
      <c r="AA35" s="99">
        <v>1970</v>
      </c>
      <c r="AB35" s="11">
        <v>88</v>
      </c>
      <c r="AC35" s="100">
        <f>AB35/M35</f>
        <v>0.5714285714285714</v>
      </c>
      <c r="AD35" s="105">
        <v>58</v>
      </c>
      <c r="AE35" s="155">
        <f>AD35/M35</f>
        <v>0.37662337662337664</v>
      </c>
      <c r="AF35" s="12">
        <v>5</v>
      </c>
      <c r="AG35" s="101">
        <f>M35-(AA35+AD35+AF35)</f>
        <v>-1879</v>
      </c>
      <c r="AH35" s="106">
        <v>13</v>
      </c>
      <c r="AI35" s="102">
        <f xml:space="preserve"> AH35 / M35</f>
        <v>8.4415584415584416E-2</v>
      </c>
      <c r="AJ35" s="61">
        <v>0</v>
      </c>
      <c r="AK35" s="6">
        <v>3</v>
      </c>
      <c r="AL35" s="51">
        <v>716188</v>
      </c>
      <c r="AM35" s="51">
        <v>4651</v>
      </c>
      <c r="AN35" s="25">
        <v>9.6999999999999993</v>
      </c>
      <c r="AO35" s="61">
        <v>9</v>
      </c>
      <c r="AP35" s="49">
        <v>452</v>
      </c>
      <c r="AQ35" s="61">
        <v>12.6</v>
      </c>
      <c r="AR35" s="49">
        <v>26</v>
      </c>
      <c r="AS35" s="26">
        <v>0</v>
      </c>
      <c r="AT35" s="49">
        <f>AR35+AS35</f>
        <v>26</v>
      </c>
      <c r="AU35" s="49">
        <v>31</v>
      </c>
      <c r="AV35" s="49">
        <v>93</v>
      </c>
      <c r="AW35" s="49">
        <v>4</v>
      </c>
      <c r="AX35" s="49">
        <f>AV35+AW35</f>
        <v>97</v>
      </c>
      <c r="AY35" s="49">
        <v>0</v>
      </c>
      <c r="AZ35" s="49">
        <v>4</v>
      </c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</row>
    <row r="36" spans="1:96" x14ac:dyDescent="0.25">
      <c r="A36" s="149" t="s">
        <v>155</v>
      </c>
      <c r="B36" s="6" t="s">
        <v>137</v>
      </c>
      <c r="C36" s="126">
        <v>353.949675201373</v>
      </c>
      <c r="D36" s="126">
        <v>102.766132134809</v>
      </c>
      <c r="E36" s="94">
        <f>D36/C36</f>
        <v>0.29034108330892561</v>
      </c>
      <c r="F36" s="121">
        <v>14.43</v>
      </c>
      <c r="G36" s="168">
        <f>F36/D36</f>
        <v>0.14041591038057821</v>
      </c>
      <c r="H36" s="103">
        <v>6.9021163731834099</v>
      </c>
      <c r="I36" s="169">
        <f>(H36/D36)</f>
        <v>6.7163337081998842E-2</v>
      </c>
      <c r="J36" s="95">
        <v>7.5370176920340901</v>
      </c>
      <c r="K36" s="94">
        <f>J36/D36</f>
        <v>7.3341455355612706E-2</v>
      </c>
      <c r="L36" s="169">
        <f>F36/D36</f>
        <v>0.14041591038057821</v>
      </c>
      <c r="M36" s="96">
        <v>332</v>
      </c>
      <c r="N36" s="141">
        <f>M36/D36</f>
        <v>3.2306363303085219</v>
      </c>
      <c r="O36" s="96">
        <v>289</v>
      </c>
      <c r="P36" s="27">
        <f>O36/M36</f>
        <v>0.87048192771084343</v>
      </c>
      <c r="Q36" s="145">
        <f>M36-O36</f>
        <v>43</v>
      </c>
      <c r="R36" s="27">
        <f>Q36/M36</f>
        <v>0.12951807228915663</v>
      </c>
      <c r="S36" s="26">
        <v>25</v>
      </c>
      <c r="T36" s="27">
        <f>S36/M36</f>
        <v>7.5301204819277115E-2</v>
      </c>
      <c r="U36" s="104">
        <v>201</v>
      </c>
      <c r="V36" s="98">
        <f>U36/M36</f>
        <v>0.60542168674698793</v>
      </c>
      <c r="W36" s="147">
        <v>105981.1</v>
      </c>
      <c r="X36" s="14">
        <v>537526.5</v>
      </c>
      <c r="Y36" s="176">
        <v>30628530</v>
      </c>
      <c r="Z36" s="176">
        <v>23113639</v>
      </c>
      <c r="AA36" s="99">
        <v>1948</v>
      </c>
      <c r="AB36" s="107">
        <v>233</v>
      </c>
      <c r="AC36" s="100">
        <f>AB36/M36</f>
        <v>0.70180722891566261</v>
      </c>
      <c r="AD36" s="107">
        <v>96</v>
      </c>
      <c r="AE36" s="100">
        <f>AD36/M36</f>
        <v>0.28915662650602408</v>
      </c>
      <c r="AF36" s="23">
        <v>3</v>
      </c>
      <c r="AG36" s="101">
        <f>M36-(AB36+AD36+AF36)</f>
        <v>0</v>
      </c>
      <c r="AH36" s="109">
        <v>7</v>
      </c>
      <c r="AI36" s="102">
        <f xml:space="preserve"> AH36 / M36</f>
        <v>2.1084337349397589E-2</v>
      </c>
      <c r="AJ36" s="61">
        <v>0</v>
      </c>
      <c r="AK36" s="6">
        <v>7</v>
      </c>
      <c r="AL36" s="51">
        <v>7437317</v>
      </c>
      <c r="AM36" s="65">
        <v>22402</v>
      </c>
      <c r="AN36" s="25">
        <v>15.1</v>
      </c>
      <c r="AO36" s="61">
        <v>57</v>
      </c>
      <c r="AP36" s="49">
        <v>6443</v>
      </c>
      <c r="AQ36" s="63">
        <v>74.099999999999994</v>
      </c>
      <c r="AR36" s="49">
        <v>45</v>
      </c>
      <c r="AS36" s="26">
        <v>0</v>
      </c>
      <c r="AT36" s="49">
        <f>AR36+AS36</f>
        <v>45</v>
      </c>
      <c r="AU36" s="49">
        <v>134</v>
      </c>
      <c r="AV36" s="49">
        <v>116</v>
      </c>
      <c r="AW36" s="49">
        <v>37</v>
      </c>
      <c r="AX36" s="49">
        <f>AV36+AW36</f>
        <v>153</v>
      </c>
      <c r="AY36" s="49">
        <v>0</v>
      </c>
      <c r="AZ36" s="49">
        <v>37</v>
      </c>
    </row>
    <row r="37" spans="1:96" x14ac:dyDescent="0.25">
      <c r="AA37" s="117"/>
    </row>
    <row r="38" spans="1:96" x14ac:dyDescent="0.25">
      <c r="X38" s="62"/>
      <c r="Y38" s="62"/>
      <c r="Z38" s="62"/>
      <c r="AA38" s="117"/>
    </row>
    <row r="39" spans="1:96" x14ac:dyDescent="0.25">
      <c r="AA39" s="117"/>
      <c r="AZ39" s="1"/>
    </row>
    <row r="40" spans="1:96" x14ac:dyDescent="0.25">
      <c r="AA40" s="117"/>
      <c r="AZ40" s="1"/>
    </row>
    <row r="41" spans="1:96" x14ac:dyDescent="0.25">
      <c r="A41" s="122" t="s">
        <v>112</v>
      </c>
      <c r="B41" s="122"/>
      <c r="C41" s="126">
        <f>SUM(C4:C36)</f>
        <v>42851.638968436193</v>
      </c>
      <c r="D41" s="126">
        <f>SUM(D4:D36)</f>
        <v>24231.718428982724</v>
      </c>
      <c r="E41" s="67">
        <f>D41/C41</f>
        <v>0.56547938450688917</v>
      </c>
      <c r="F41" s="126">
        <f>SUM(F4:F36)</f>
        <v>1578.33</v>
      </c>
      <c r="G41" s="103">
        <f>F41/D41</f>
        <v>6.513487702598153E-2</v>
      </c>
      <c r="H41" s="103">
        <f>SUM(H4:H36)</f>
        <v>925.18709272561989</v>
      </c>
      <c r="I41" s="67">
        <f>(H41/D41)</f>
        <v>3.8180828794173984E-2</v>
      </c>
      <c r="J41" s="103">
        <f>SUM(J4:J36)</f>
        <v>677.03347737220088</v>
      </c>
      <c r="K41" s="67">
        <f>J41/D41</f>
        <v>2.7939969645835123E-2</v>
      </c>
      <c r="L41" s="67">
        <f>F41/D41</f>
        <v>6.513487702598153E-2</v>
      </c>
      <c r="M41" s="96">
        <f>SUM(M4:M36)</f>
        <v>98005</v>
      </c>
      <c r="N41" s="141">
        <f>M41/D41</f>
        <v>4.0444923577016967</v>
      </c>
      <c r="O41" s="96">
        <f>SUM(O4:O36)</f>
        <v>87068</v>
      </c>
      <c r="P41" s="27">
        <f>O41/M41</f>
        <v>0.88840365287485334</v>
      </c>
      <c r="Q41" s="104">
        <f>SUM(Q4:Q36)</f>
        <v>10937</v>
      </c>
      <c r="R41" s="27">
        <f>Q41/M41</f>
        <v>0.11159634712514667</v>
      </c>
      <c r="S41" s="26">
        <f>SUM(S4:S36)</f>
        <v>23469</v>
      </c>
      <c r="T41" s="27">
        <f>S41/M41</f>
        <v>0.23946737411356564</v>
      </c>
      <c r="U41" s="104">
        <f>SUM(U4:U36)</f>
        <v>61267</v>
      </c>
      <c r="V41" s="130">
        <f>U41/M41</f>
        <v>0.62514157440946894</v>
      </c>
      <c r="W41" s="14">
        <f>AVERAGE(W4:W36)</f>
        <v>55154.009375000001</v>
      </c>
      <c r="X41" s="14">
        <f>AVERAGE(X4:X36)</f>
        <v>515985.80625000002</v>
      </c>
      <c r="Y41" s="14">
        <f>SUM(Y4:Y36)</f>
        <v>4455139575</v>
      </c>
      <c r="Z41" s="14">
        <f>SUM(Z4:Z36)</f>
        <v>6146783285</v>
      </c>
      <c r="AA41" s="105">
        <f>MEDIAN(AA4:AA36)</f>
        <v>1960</v>
      </c>
      <c r="AB41" s="107">
        <f>SUM(AB4:AB36)</f>
        <v>65228</v>
      </c>
      <c r="AC41" s="131">
        <f>AB41/M41</f>
        <v>0.66555787970001534</v>
      </c>
      <c r="AD41" s="124">
        <f>SUM(AD4:AD36)</f>
        <v>22269</v>
      </c>
      <c r="AE41" s="131">
        <f>AD41/M41</f>
        <v>0.22722310086220091</v>
      </c>
      <c r="AF41" s="124">
        <f>SUM(AF4:AF36)</f>
        <v>3481</v>
      </c>
      <c r="AG41" s="124">
        <f>SUM(AG4:AG36)</f>
        <v>5145</v>
      </c>
      <c r="AH41" s="124">
        <f>SUM(AH4:AH36)</f>
        <v>5503</v>
      </c>
      <c r="AI41" s="102">
        <f xml:space="preserve"> AH41 / M41</f>
        <v>5.6150196418550076E-2</v>
      </c>
      <c r="AJ41" s="11">
        <f>SUM(AJ4:AJ36)</f>
        <v>493</v>
      </c>
      <c r="AK41" s="123">
        <f>SUM(AK4:AK36)</f>
        <v>2139</v>
      </c>
      <c r="AL41" s="51">
        <f>SUM(AL4:AL36)</f>
        <v>853839230.60000002</v>
      </c>
      <c r="AM41" s="123">
        <f>AVERAGE(AM4:AM36)</f>
        <v>9967.6854545454553</v>
      </c>
      <c r="AN41" s="25">
        <f>AVERAGE(AN4:AN36)</f>
        <v>10.708336969696971</v>
      </c>
      <c r="AO41" s="123">
        <f>SUM(AO4:AO36)</f>
        <v>6644</v>
      </c>
      <c r="AP41" s="123">
        <f>SUM(AP4:AP36)</f>
        <v>513284.06000000006</v>
      </c>
      <c r="AQ41" s="25">
        <f>AVERAGE(AQ4:AQ36)</f>
        <v>17.388316666666665</v>
      </c>
      <c r="AR41" s="123">
        <f>SUM(AR4:AR36)</f>
        <v>13570</v>
      </c>
      <c r="AS41" s="11">
        <f>SUM(AS4:AS36)</f>
        <v>98</v>
      </c>
      <c r="AT41" s="123">
        <f>AR41+AS41</f>
        <v>13668</v>
      </c>
      <c r="AU41" s="123">
        <f>SUM(AU4:AU36)</f>
        <v>14985</v>
      </c>
      <c r="AV41" s="123">
        <f>SUM(AV4:AV36)</f>
        <v>61177</v>
      </c>
      <c r="AW41" s="123">
        <f>SUM(AW4:AW36)</f>
        <v>7828</v>
      </c>
      <c r="AX41" s="49">
        <f>AV41+AW41</f>
        <v>69005</v>
      </c>
      <c r="AY41" s="11">
        <f>SUM(AY4:AY36)</f>
        <v>346</v>
      </c>
      <c r="AZ41" s="123">
        <f>AS41+AW41+AY41</f>
        <v>8272</v>
      </c>
    </row>
    <row r="42" spans="1:96" x14ac:dyDescent="0.25">
      <c r="AA42" s="118"/>
    </row>
    <row r="43" spans="1:96" x14ac:dyDescent="0.25">
      <c r="AA43" s="118"/>
    </row>
    <row r="44" spans="1:96" x14ac:dyDescent="0.25">
      <c r="AA44" s="118"/>
    </row>
    <row r="45" spans="1:96" x14ac:dyDescent="0.25">
      <c r="AA45" s="118"/>
      <c r="AB45" s="118"/>
      <c r="AC45" s="1"/>
    </row>
    <row r="46" spans="1:96" x14ac:dyDescent="0.25">
      <c r="AA46" s="118"/>
      <c r="AB46" s="118"/>
      <c r="AC46" s="1"/>
    </row>
    <row r="47" spans="1:96" x14ac:dyDescent="0.25">
      <c r="AA47" s="118"/>
      <c r="AB47" s="118"/>
      <c r="AC47" s="1"/>
    </row>
    <row r="48" spans="1:96" x14ac:dyDescent="0.25">
      <c r="AA48" s="118"/>
      <c r="AB48" s="118"/>
      <c r="AC48" s="1"/>
    </row>
    <row r="49" spans="27:96" x14ac:dyDescent="0.25">
      <c r="AA49" s="118"/>
      <c r="AB49" s="118"/>
      <c r="AC49" s="1"/>
    </row>
    <row r="50" spans="27:96" x14ac:dyDescent="0.25">
      <c r="AA50" s="118"/>
      <c r="AB50" s="118"/>
      <c r="AC50" s="1"/>
    </row>
    <row r="51" spans="27:96" x14ac:dyDescent="0.25">
      <c r="AA51" s="118"/>
      <c r="AB51" s="118"/>
      <c r="AC51" s="1"/>
    </row>
    <row r="52" spans="27:96" x14ac:dyDescent="0.25">
      <c r="AA52" s="118"/>
      <c r="AB52" s="118"/>
      <c r="AC52" s="1"/>
    </row>
    <row r="53" spans="27:96" x14ac:dyDescent="0.25">
      <c r="AA53" s="118"/>
      <c r="AB53" s="118"/>
      <c r="AC53" s="1"/>
    </row>
    <row r="54" spans="27:96" x14ac:dyDescent="0.25">
      <c r="AA54" s="118"/>
      <c r="AB54" s="118"/>
      <c r="AC54" s="1"/>
    </row>
    <row r="55" spans="27:96" x14ac:dyDescent="0.25">
      <c r="AA55" s="118"/>
      <c r="AB55" s="118"/>
      <c r="AC55" s="1"/>
    </row>
    <row r="56" spans="27:96" x14ac:dyDescent="0.25">
      <c r="AA56" s="118"/>
      <c r="CR56" s="59"/>
    </row>
    <row r="57" spans="27:96" x14ac:dyDescent="0.25">
      <c r="AA57" s="118"/>
      <c r="CR57" s="59"/>
    </row>
    <row r="58" spans="27:96" x14ac:dyDescent="0.25">
      <c r="AA58" s="118"/>
      <c r="CR58" s="59"/>
    </row>
    <row r="59" spans="27:96" x14ac:dyDescent="0.25">
      <c r="AA59" s="118"/>
      <c r="CR59" s="59"/>
    </row>
    <row r="60" spans="27:96" x14ac:dyDescent="0.25">
      <c r="AA60" s="118"/>
      <c r="CR60" s="59"/>
    </row>
    <row r="61" spans="27:96" x14ac:dyDescent="0.25">
      <c r="AA61" s="118"/>
      <c r="CR61" s="59"/>
    </row>
    <row r="62" spans="27:96" x14ac:dyDescent="0.25">
      <c r="AA62" s="118"/>
      <c r="CR62" s="59"/>
    </row>
    <row r="63" spans="27:96" x14ac:dyDescent="0.25">
      <c r="AA63" s="118"/>
      <c r="CR63" s="59"/>
    </row>
    <row r="64" spans="27:96" x14ac:dyDescent="0.25">
      <c r="AA64" s="118"/>
      <c r="CR64" s="59"/>
    </row>
    <row r="65" spans="27:96" x14ac:dyDescent="0.25">
      <c r="AA65" s="118"/>
      <c r="CR65" s="59"/>
    </row>
    <row r="66" spans="27:96" x14ac:dyDescent="0.25">
      <c r="AA66" s="118"/>
      <c r="CR66" s="59"/>
    </row>
    <row r="67" spans="27:96" x14ac:dyDescent="0.25">
      <c r="AA67" s="118"/>
      <c r="CR67" s="59"/>
    </row>
    <row r="68" spans="27:96" x14ac:dyDescent="0.25">
      <c r="AA68" s="118"/>
      <c r="CR68" s="59"/>
    </row>
    <row r="69" spans="27:96" x14ac:dyDescent="0.25">
      <c r="AA69" s="118"/>
      <c r="CR69" s="59"/>
    </row>
    <row r="70" spans="27:96" x14ac:dyDescent="0.25">
      <c r="AA70" s="118"/>
      <c r="CR70" s="59"/>
    </row>
    <row r="71" spans="27:96" x14ac:dyDescent="0.25">
      <c r="AA71" s="118"/>
      <c r="CR71" s="59"/>
    </row>
    <row r="72" spans="27:96" x14ac:dyDescent="0.25">
      <c r="AA72" s="118"/>
      <c r="CR72" s="59"/>
    </row>
    <row r="73" spans="27:96" x14ac:dyDescent="0.25">
      <c r="AA73" s="118"/>
      <c r="CR73" s="59"/>
    </row>
    <row r="74" spans="27:96" x14ac:dyDescent="0.25">
      <c r="AA74" s="118"/>
      <c r="CR74" s="59"/>
    </row>
    <row r="75" spans="27:96" x14ac:dyDescent="0.25">
      <c r="AA75" s="118"/>
      <c r="CR75" s="59"/>
    </row>
    <row r="76" spans="27:96" x14ac:dyDescent="0.25">
      <c r="AA76" s="118"/>
      <c r="CR76" s="59"/>
    </row>
    <row r="77" spans="27:96" x14ac:dyDescent="0.25">
      <c r="AA77" s="118"/>
      <c r="CR77" s="59"/>
    </row>
    <row r="78" spans="27:96" x14ac:dyDescent="0.25">
      <c r="AA78" s="118"/>
      <c r="CR78" s="59"/>
    </row>
    <row r="79" spans="27:96" x14ac:dyDescent="0.25">
      <c r="AA79" s="118"/>
      <c r="CR79" s="59"/>
    </row>
    <row r="80" spans="27:96" x14ac:dyDescent="0.25">
      <c r="AA80" s="118"/>
      <c r="CR80" s="59"/>
    </row>
    <row r="81" spans="27:96" x14ac:dyDescent="0.25">
      <c r="AA81" s="118"/>
      <c r="CR81" s="59"/>
    </row>
    <row r="82" spans="27:96" x14ac:dyDescent="0.25">
      <c r="AA82" s="118"/>
      <c r="CR82" s="59"/>
    </row>
    <row r="83" spans="27:96" x14ac:dyDescent="0.25">
      <c r="AA83" s="118"/>
      <c r="CR83" s="59"/>
    </row>
    <row r="84" spans="27:96" x14ac:dyDescent="0.25">
      <c r="AA84" s="118"/>
      <c r="CR84" s="59"/>
    </row>
    <row r="85" spans="27:96" x14ac:dyDescent="0.25">
      <c r="AA85" s="118"/>
      <c r="CR85" s="59"/>
    </row>
    <row r="86" spans="27:96" x14ac:dyDescent="0.25">
      <c r="AA86" s="118"/>
      <c r="CR86" s="59"/>
    </row>
    <row r="87" spans="27:96" x14ac:dyDescent="0.25">
      <c r="AA87" s="118"/>
      <c r="CR87" s="59"/>
    </row>
    <row r="88" spans="27:96" x14ac:dyDescent="0.25">
      <c r="AA88" s="118"/>
      <c r="CR88" s="59"/>
    </row>
    <row r="89" spans="27:96" x14ac:dyDescent="0.25">
      <c r="AA89" s="118"/>
      <c r="CR89" s="59"/>
    </row>
    <row r="90" spans="27:96" x14ac:dyDescent="0.25">
      <c r="AA90" s="118"/>
      <c r="CR90" s="59"/>
    </row>
    <row r="91" spans="27:96" x14ac:dyDescent="0.25">
      <c r="AA91" s="118"/>
      <c r="CR91" s="59"/>
    </row>
    <row r="92" spans="27:96" x14ac:dyDescent="0.25">
      <c r="AA92" s="118"/>
      <c r="CR92" s="59"/>
    </row>
    <row r="93" spans="27:96" x14ac:dyDescent="0.25">
      <c r="AA93" s="118"/>
      <c r="CR93" s="59"/>
    </row>
    <row r="94" spans="27:96" x14ac:dyDescent="0.25">
      <c r="AA94" s="118"/>
      <c r="CR94" s="59"/>
    </row>
    <row r="95" spans="27:96" x14ac:dyDescent="0.25">
      <c r="AA95" s="118"/>
      <c r="CR95" s="59"/>
    </row>
    <row r="96" spans="27:96" x14ac:dyDescent="0.25">
      <c r="AA96" s="118"/>
      <c r="CR96" s="59"/>
    </row>
    <row r="97" spans="27:96" x14ac:dyDescent="0.25">
      <c r="AA97" s="118"/>
      <c r="CR97" s="59"/>
    </row>
    <row r="98" spans="27:96" x14ac:dyDescent="0.25">
      <c r="AA98" s="118"/>
      <c r="CR98" s="59"/>
    </row>
    <row r="99" spans="27:96" x14ac:dyDescent="0.25">
      <c r="AA99" s="118"/>
      <c r="CR99" s="59"/>
    </row>
    <row r="100" spans="27:96" x14ac:dyDescent="0.25">
      <c r="AA100" s="118"/>
      <c r="CR100" s="59"/>
    </row>
    <row r="101" spans="27:96" x14ac:dyDescent="0.25">
      <c r="AA101" s="118"/>
      <c r="CR101" s="59"/>
    </row>
    <row r="102" spans="27:96" x14ac:dyDescent="0.25">
      <c r="AA102" s="118"/>
      <c r="CR102" s="59"/>
    </row>
    <row r="103" spans="27:96" x14ac:dyDescent="0.25">
      <c r="AA103" s="118"/>
      <c r="CR103" s="59"/>
    </row>
    <row r="104" spans="27:96" x14ac:dyDescent="0.25">
      <c r="AA104" s="118"/>
      <c r="CR104" s="59"/>
    </row>
    <row r="105" spans="27:96" x14ac:dyDescent="0.25">
      <c r="AA105" s="118"/>
      <c r="CR105" s="59"/>
    </row>
    <row r="106" spans="27:96" x14ac:dyDescent="0.25">
      <c r="AA106" s="118"/>
      <c r="CR106" s="59"/>
    </row>
    <row r="107" spans="27:96" x14ac:dyDescent="0.25">
      <c r="AA107" s="118"/>
      <c r="CR107" s="59"/>
    </row>
    <row r="108" spans="27:96" x14ac:dyDescent="0.25">
      <c r="AA108" s="118"/>
      <c r="CR108" s="59"/>
    </row>
    <row r="109" spans="27:96" x14ac:dyDescent="0.25">
      <c r="AA109" s="118"/>
      <c r="CR109" s="59"/>
    </row>
    <row r="110" spans="27:96" x14ac:dyDescent="0.25">
      <c r="AA110" s="118"/>
      <c r="CR110" s="59"/>
    </row>
    <row r="111" spans="27:96" x14ac:dyDescent="0.25">
      <c r="AA111" s="118"/>
      <c r="CR111" s="59"/>
    </row>
    <row r="112" spans="27:96" x14ac:dyDescent="0.25">
      <c r="AA112" s="118"/>
      <c r="CR112" s="59"/>
    </row>
    <row r="113" spans="27:96" x14ac:dyDescent="0.25">
      <c r="AA113" s="118"/>
      <c r="CR113" s="59"/>
    </row>
    <row r="114" spans="27:96" x14ac:dyDescent="0.25">
      <c r="AA114" s="118"/>
      <c r="CR114" s="59"/>
    </row>
    <row r="115" spans="27:96" x14ac:dyDescent="0.25">
      <c r="AA115" s="118"/>
      <c r="CR115" s="59"/>
    </row>
    <row r="116" spans="27:96" x14ac:dyDescent="0.25">
      <c r="AA116" s="118"/>
      <c r="CR116" s="59"/>
    </row>
    <row r="117" spans="27:96" x14ac:dyDescent="0.25">
      <c r="AA117" s="118"/>
      <c r="CR117" s="59"/>
    </row>
    <row r="118" spans="27:96" x14ac:dyDescent="0.25">
      <c r="AA118" s="118"/>
      <c r="CR118" s="59"/>
    </row>
    <row r="119" spans="27:96" x14ac:dyDescent="0.25">
      <c r="AA119" s="118"/>
      <c r="CR119" s="59"/>
    </row>
    <row r="120" spans="27:96" x14ac:dyDescent="0.25">
      <c r="AA120" s="118"/>
      <c r="CR120" s="59"/>
    </row>
    <row r="121" spans="27:96" x14ac:dyDescent="0.25">
      <c r="AA121" s="118"/>
      <c r="CR121" s="59"/>
    </row>
    <row r="122" spans="27:96" x14ac:dyDescent="0.25">
      <c r="AA122" s="118"/>
      <c r="CR122" s="59"/>
    </row>
    <row r="123" spans="27:96" x14ac:dyDescent="0.25">
      <c r="AA123" s="118"/>
      <c r="CR123" s="59"/>
    </row>
    <row r="124" spans="27:96" x14ac:dyDescent="0.25">
      <c r="AA124" s="118"/>
      <c r="CR124" s="59"/>
    </row>
    <row r="125" spans="27:96" x14ac:dyDescent="0.25">
      <c r="AA125" s="118"/>
      <c r="CR125" s="59"/>
    </row>
    <row r="126" spans="27:96" x14ac:dyDescent="0.25">
      <c r="AA126" s="118"/>
      <c r="CR126" s="59"/>
    </row>
    <row r="127" spans="27:96" x14ac:dyDescent="0.25">
      <c r="AA127" s="118"/>
      <c r="CR127" s="59"/>
    </row>
    <row r="128" spans="27:96" x14ac:dyDescent="0.25">
      <c r="AA128" s="118"/>
      <c r="CR128" s="59"/>
    </row>
    <row r="129" spans="27:96" x14ac:dyDescent="0.25">
      <c r="AA129" s="118"/>
      <c r="CR129" s="59"/>
    </row>
    <row r="130" spans="27:96" x14ac:dyDescent="0.25">
      <c r="AA130" s="118"/>
      <c r="CR130" s="59"/>
    </row>
    <row r="131" spans="27:96" x14ac:dyDescent="0.25">
      <c r="AA131" s="118"/>
      <c r="CR131" s="59"/>
    </row>
    <row r="132" spans="27:96" x14ac:dyDescent="0.25">
      <c r="AA132" s="118"/>
      <c r="CR132" s="59"/>
    </row>
    <row r="133" spans="27:96" x14ac:dyDescent="0.25">
      <c r="AA133" s="118"/>
      <c r="CR133" s="59"/>
    </row>
    <row r="134" spans="27:96" x14ac:dyDescent="0.25">
      <c r="AA134" s="118"/>
      <c r="CR134" s="59"/>
    </row>
    <row r="135" spans="27:96" x14ac:dyDescent="0.25">
      <c r="AA135" s="118"/>
      <c r="CR135" s="59"/>
    </row>
    <row r="136" spans="27:96" x14ac:dyDescent="0.25">
      <c r="AA136" s="118"/>
      <c r="CR136" s="59"/>
    </row>
    <row r="137" spans="27:96" x14ac:dyDescent="0.25">
      <c r="AA137" s="118"/>
      <c r="CR137" s="59"/>
    </row>
    <row r="138" spans="27:96" x14ac:dyDescent="0.25">
      <c r="AA138" s="118"/>
      <c r="CR138" s="59"/>
    </row>
    <row r="139" spans="27:96" x14ac:dyDescent="0.25">
      <c r="AA139" s="118"/>
      <c r="CR139" s="59"/>
    </row>
    <row r="140" spans="27:96" x14ac:dyDescent="0.25">
      <c r="AA140" s="118"/>
      <c r="CR140" s="59"/>
    </row>
    <row r="141" spans="27:96" x14ac:dyDescent="0.25">
      <c r="AA141" s="118"/>
      <c r="CR141" s="59"/>
    </row>
    <row r="142" spans="27:96" x14ac:dyDescent="0.25">
      <c r="AA142" s="118"/>
      <c r="CR142" s="59"/>
    </row>
    <row r="143" spans="27:96" x14ac:dyDescent="0.25">
      <c r="AA143" s="118"/>
      <c r="CR143" s="59"/>
    </row>
    <row r="144" spans="27:96" x14ac:dyDescent="0.25">
      <c r="AA144" s="118"/>
      <c r="CR144" s="59"/>
    </row>
    <row r="145" spans="27:96" x14ac:dyDescent="0.25">
      <c r="AA145" s="118"/>
      <c r="CR145" s="59"/>
    </row>
    <row r="146" spans="27:96" x14ac:dyDescent="0.25">
      <c r="AA146" s="118"/>
      <c r="CR146" s="59"/>
    </row>
    <row r="147" spans="27:96" x14ac:dyDescent="0.25">
      <c r="AA147" s="118"/>
      <c r="CR147" s="59"/>
    </row>
    <row r="148" spans="27:96" x14ac:dyDescent="0.25">
      <c r="AA148" s="118"/>
      <c r="CR148" s="59"/>
    </row>
    <row r="149" spans="27:96" x14ac:dyDescent="0.25">
      <c r="AA149" s="118"/>
      <c r="CR149" s="59"/>
    </row>
    <row r="150" spans="27:96" x14ac:dyDescent="0.25">
      <c r="AA150" s="118"/>
      <c r="CR150" s="59"/>
    </row>
    <row r="151" spans="27:96" x14ac:dyDescent="0.25">
      <c r="AA151" s="118"/>
      <c r="CR151" s="59"/>
    </row>
    <row r="152" spans="27:96" x14ac:dyDescent="0.25">
      <c r="AA152" s="118"/>
      <c r="CR152" s="59"/>
    </row>
    <row r="153" spans="27:96" x14ac:dyDescent="0.25">
      <c r="AA153" s="118"/>
      <c r="CR153" s="59"/>
    </row>
    <row r="154" spans="27:96" x14ac:dyDescent="0.25">
      <c r="AA154" s="118"/>
      <c r="CR154" s="59"/>
    </row>
    <row r="155" spans="27:96" x14ac:dyDescent="0.25">
      <c r="AA155" s="118"/>
      <c r="CR155" s="59"/>
    </row>
    <row r="156" spans="27:96" x14ac:dyDescent="0.25">
      <c r="AA156" s="118"/>
      <c r="CR156" s="59"/>
    </row>
    <row r="157" spans="27:96" x14ac:dyDescent="0.25">
      <c r="AA157" s="118"/>
      <c r="CR157" s="59"/>
    </row>
    <row r="158" spans="27:96" x14ac:dyDescent="0.25">
      <c r="AA158" s="118"/>
      <c r="CR158" s="59"/>
    </row>
    <row r="159" spans="27:96" x14ac:dyDescent="0.25">
      <c r="AA159" s="118"/>
      <c r="CR159" s="59"/>
    </row>
    <row r="160" spans="27:96" x14ac:dyDescent="0.25">
      <c r="AA160" s="118"/>
      <c r="CR160" s="59"/>
    </row>
    <row r="161" spans="27:96" x14ac:dyDescent="0.25">
      <c r="AA161" s="118"/>
      <c r="CR161" s="59"/>
    </row>
    <row r="162" spans="27:96" x14ac:dyDescent="0.25">
      <c r="AA162" s="118"/>
      <c r="CR162" s="59"/>
    </row>
    <row r="163" spans="27:96" x14ac:dyDescent="0.25">
      <c r="AA163" s="118"/>
      <c r="CR163" s="59"/>
    </row>
    <row r="164" spans="27:96" x14ac:dyDescent="0.25">
      <c r="AA164" s="118"/>
      <c r="CR164" s="59"/>
    </row>
    <row r="165" spans="27:96" x14ac:dyDescent="0.25">
      <c r="AA165" s="118"/>
      <c r="CR165" s="59"/>
    </row>
    <row r="166" spans="27:96" x14ac:dyDescent="0.25">
      <c r="AA166" s="118"/>
      <c r="CR166" s="59"/>
    </row>
    <row r="167" spans="27:96" x14ac:dyDescent="0.25">
      <c r="AA167" s="118"/>
      <c r="CR167" s="59"/>
    </row>
    <row r="168" spans="27:96" x14ac:dyDescent="0.25">
      <c r="AA168" s="118"/>
      <c r="CR168" s="59"/>
    </row>
    <row r="169" spans="27:96" x14ac:dyDescent="0.25">
      <c r="AA169" s="118"/>
      <c r="CR169" s="59"/>
    </row>
    <row r="170" spans="27:96" x14ac:dyDescent="0.25">
      <c r="AA170" s="118"/>
      <c r="CR170" s="59"/>
    </row>
    <row r="171" spans="27:96" x14ac:dyDescent="0.25">
      <c r="AA171" s="118"/>
      <c r="CR171" s="59"/>
    </row>
    <row r="172" spans="27:96" x14ac:dyDescent="0.25">
      <c r="AA172" s="118"/>
      <c r="CR172" s="59"/>
    </row>
    <row r="173" spans="27:96" x14ac:dyDescent="0.25">
      <c r="AA173" s="118"/>
      <c r="CR173" s="59"/>
    </row>
    <row r="174" spans="27:96" x14ac:dyDescent="0.25">
      <c r="AA174" s="118"/>
      <c r="CR174" s="59"/>
    </row>
    <row r="175" spans="27:96" x14ac:dyDescent="0.25">
      <c r="AA175" s="118"/>
      <c r="CR175" s="59"/>
    </row>
    <row r="176" spans="27:96" x14ac:dyDescent="0.25">
      <c r="AA176" s="118"/>
      <c r="CR176" s="59"/>
    </row>
    <row r="177" spans="27:96" x14ac:dyDescent="0.25">
      <c r="AA177" s="118"/>
      <c r="CR177" s="59"/>
    </row>
    <row r="178" spans="27:96" x14ac:dyDescent="0.25">
      <c r="AA178" s="118"/>
      <c r="CR178" s="59"/>
    </row>
    <row r="179" spans="27:96" x14ac:dyDescent="0.25">
      <c r="AA179" s="118"/>
      <c r="CR179" s="59"/>
    </row>
    <row r="180" spans="27:96" x14ac:dyDescent="0.25">
      <c r="AA180" s="118"/>
      <c r="CR180" s="59"/>
    </row>
    <row r="181" spans="27:96" x14ac:dyDescent="0.25">
      <c r="AA181" s="118"/>
      <c r="CR181" s="59"/>
    </row>
    <row r="182" spans="27:96" x14ac:dyDescent="0.25">
      <c r="AA182" s="118"/>
      <c r="CR182" s="59"/>
    </row>
    <row r="183" spans="27:96" x14ac:dyDescent="0.25">
      <c r="AA183" s="118"/>
      <c r="CR183" s="59"/>
    </row>
    <row r="184" spans="27:96" x14ac:dyDescent="0.25">
      <c r="AA184" s="118"/>
      <c r="CR184" s="59"/>
    </row>
    <row r="185" spans="27:96" x14ac:dyDescent="0.25">
      <c r="AA185" s="118"/>
      <c r="CR185" s="59"/>
    </row>
    <row r="186" spans="27:96" x14ac:dyDescent="0.25">
      <c r="AA186" s="118"/>
      <c r="CR186" s="59"/>
    </row>
    <row r="187" spans="27:96" x14ac:dyDescent="0.25">
      <c r="AA187" s="118"/>
      <c r="CR187" s="59"/>
    </row>
    <row r="188" spans="27:96" x14ac:dyDescent="0.25">
      <c r="AA188" s="118"/>
      <c r="CR188" s="59"/>
    </row>
    <row r="189" spans="27:96" x14ac:dyDescent="0.25">
      <c r="AA189" s="118"/>
      <c r="CR189" s="59"/>
    </row>
    <row r="190" spans="27:96" x14ac:dyDescent="0.25">
      <c r="AA190" s="118"/>
      <c r="CR190" s="59"/>
    </row>
    <row r="191" spans="27:96" x14ac:dyDescent="0.25">
      <c r="AA191" s="118"/>
      <c r="CR191" s="59"/>
    </row>
    <row r="192" spans="27:96" x14ac:dyDescent="0.25">
      <c r="AA192" s="118"/>
      <c r="CR192" s="59"/>
    </row>
    <row r="193" spans="27:96" x14ac:dyDescent="0.25">
      <c r="AA193" s="118"/>
      <c r="CR193" s="59"/>
    </row>
    <row r="194" spans="27:96" x14ac:dyDescent="0.25">
      <c r="AA194" s="118"/>
      <c r="CR194" s="59"/>
    </row>
    <row r="195" spans="27:96" x14ac:dyDescent="0.25">
      <c r="AA195" s="118"/>
      <c r="CR195" s="59"/>
    </row>
    <row r="196" spans="27:96" x14ac:dyDescent="0.25">
      <c r="AA196" s="118"/>
      <c r="CR196" s="59"/>
    </row>
    <row r="197" spans="27:96" x14ac:dyDescent="0.25">
      <c r="AA197" s="118"/>
      <c r="CR197" s="59"/>
    </row>
    <row r="198" spans="27:96" x14ac:dyDescent="0.25">
      <c r="AA198" s="118"/>
      <c r="CR198" s="59"/>
    </row>
    <row r="199" spans="27:96" x14ac:dyDescent="0.25">
      <c r="AA199" s="118"/>
      <c r="CR199" s="59"/>
    </row>
    <row r="200" spans="27:96" x14ac:dyDescent="0.25">
      <c r="AA200" s="118"/>
      <c r="CR200" s="59"/>
    </row>
    <row r="201" spans="27:96" x14ac:dyDescent="0.25">
      <c r="AA201" s="118"/>
      <c r="CR201" s="59"/>
    </row>
    <row r="202" spans="27:96" x14ac:dyDescent="0.25">
      <c r="AA202" s="118"/>
      <c r="CR202" s="59"/>
    </row>
    <row r="203" spans="27:96" x14ac:dyDescent="0.25">
      <c r="AA203" s="118"/>
      <c r="CR203" s="59"/>
    </row>
    <row r="204" spans="27:96" x14ac:dyDescent="0.25">
      <c r="AA204" s="118"/>
      <c r="CR204" s="59"/>
    </row>
    <row r="205" spans="27:96" x14ac:dyDescent="0.25">
      <c r="AA205" s="118"/>
      <c r="CR205" s="59"/>
    </row>
    <row r="206" spans="27:96" x14ac:dyDescent="0.25">
      <c r="AA206" s="118"/>
      <c r="CR206" s="59"/>
    </row>
    <row r="207" spans="27:96" x14ac:dyDescent="0.25">
      <c r="AA207" s="118"/>
      <c r="CR207" s="59"/>
    </row>
    <row r="208" spans="27:96" x14ac:dyDescent="0.25">
      <c r="AA208" s="118"/>
      <c r="CR208" s="59"/>
    </row>
    <row r="209" spans="27:96" x14ac:dyDescent="0.25">
      <c r="AA209" s="118"/>
      <c r="CR209" s="59"/>
    </row>
    <row r="210" spans="27:96" x14ac:dyDescent="0.25">
      <c r="AA210" s="118"/>
      <c r="CR210" s="59"/>
    </row>
    <row r="211" spans="27:96" x14ac:dyDescent="0.25">
      <c r="AA211" s="118"/>
      <c r="CR211" s="59"/>
    </row>
    <row r="212" spans="27:96" x14ac:dyDescent="0.25">
      <c r="AA212" s="118"/>
      <c r="CR212" s="59"/>
    </row>
    <row r="213" spans="27:96" x14ac:dyDescent="0.25">
      <c r="AA213" s="118"/>
      <c r="CR213" s="59"/>
    </row>
    <row r="214" spans="27:96" x14ac:dyDescent="0.25">
      <c r="AA214" s="118"/>
      <c r="CR214" s="59"/>
    </row>
    <row r="215" spans="27:96" x14ac:dyDescent="0.25">
      <c r="AA215" s="118"/>
      <c r="CR215" s="59"/>
    </row>
    <row r="216" spans="27:96" x14ac:dyDescent="0.25">
      <c r="AA216" s="118"/>
      <c r="CR216" s="59"/>
    </row>
    <row r="217" spans="27:96" x14ac:dyDescent="0.25">
      <c r="AA217" s="118"/>
      <c r="CR217" s="59"/>
    </row>
    <row r="218" spans="27:96" x14ac:dyDescent="0.25">
      <c r="AA218" s="118"/>
      <c r="CR218" s="59"/>
    </row>
    <row r="219" spans="27:96" x14ac:dyDescent="0.25">
      <c r="AA219" s="118"/>
      <c r="CR219" s="59"/>
    </row>
    <row r="220" spans="27:96" x14ac:dyDescent="0.25">
      <c r="AA220" s="118"/>
      <c r="CR220" s="59"/>
    </row>
    <row r="221" spans="27:96" x14ac:dyDescent="0.25">
      <c r="AA221" s="118"/>
      <c r="CR221" s="59"/>
    </row>
    <row r="222" spans="27:96" x14ac:dyDescent="0.25">
      <c r="AA222" s="118"/>
      <c r="CR222" s="59"/>
    </row>
    <row r="223" spans="27:96" x14ac:dyDescent="0.25">
      <c r="AA223" s="118"/>
      <c r="CR223" s="59"/>
    </row>
    <row r="224" spans="27:96" x14ac:dyDescent="0.25">
      <c r="AA224" s="118"/>
      <c r="CR224" s="59"/>
    </row>
    <row r="225" spans="27:96" x14ac:dyDescent="0.25">
      <c r="AA225" s="118"/>
      <c r="CR225" s="59"/>
    </row>
    <row r="226" spans="27:96" x14ac:dyDescent="0.25">
      <c r="AA226" s="118"/>
      <c r="CR226" s="59"/>
    </row>
    <row r="227" spans="27:96" x14ac:dyDescent="0.25">
      <c r="AA227" s="118"/>
      <c r="CR227" s="59"/>
    </row>
    <row r="228" spans="27:96" x14ac:dyDescent="0.25">
      <c r="AA228" s="118"/>
      <c r="CR228" s="59"/>
    </row>
    <row r="229" spans="27:96" x14ac:dyDescent="0.25">
      <c r="AA229" s="118"/>
      <c r="CR229" s="59"/>
    </row>
    <row r="230" spans="27:96" x14ac:dyDescent="0.25">
      <c r="AA230" s="118"/>
      <c r="CR230" s="59"/>
    </row>
    <row r="231" spans="27:96" x14ac:dyDescent="0.25">
      <c r="AA231" s="118"/>
      <c r="CR231" s="59"/>
    </row>
    <row r="232" spans="27:96" x14ac:dyDescent="0.25">
      <c r="AA232" s="118"/>
      <c r="CR232" s="59"/>
    </row>
    <row r="233" spans="27:96" x14ac:dyDescent="0.25">
      <c r="AA233" s="118"/>
      <c r="CR233" s="59"/>
    </row>
    <row r="234" spans="27:96" x14ac:dyDescent="0.25">
      <c r="AA234" s="118"/>
      <c r="CR234" s="59"/>
    </row>
    <row r="235" spans="27:96" x14ac:dyDescent="0.25">
      <c r="AA235" s="118"/>
      <c r="CR235" s="59"/>
    </row>
    <row r="236" spans="27:96" x14ac:dyDescent="0.25">
      <c r="AA236" s="118"/>
      <c r="CR236" s="59"/>
    </row>
    <row r="237" spans="27:96" x14ac:dyDescent="0.25">
      <c r="AA237" s="118"/>
      <c r="CR237" s="59"/>
    </row>
    <row r="238" spans="27:96" x14ac:dyDescent="0.25">
      <c r="AA238" s="118"/>
      <c r="CR238" s="59"/>
    </row>
    <row r="239" spans="27:96" x14ac:dyDescent="0.25">
      <c r="AA239" s="118"/>
      <c r="CR239" s="59"/>
    </row>
    <row r="240" spans="27:96" x14ac:dyDescent="0.25">
      <c r="AA240" s="118"/>
      <c r="CR240" s="59"/>
    </row>
    <row r="241" spans="27:96" x14ac:dyDescent="0.25">
      <c r="AA241" s="118"/>
      <c r="CR241" s="59"/>
    </row>
    <row r="242" spans="27:96" x14ac:dyDescent="0.25">
      <c r="AA242" s="118"/>
      <c r="CR242" s="59"/>
    </row>
    <row r="243" spans="27:96" x14ac:dyDescent="0.25">
      <c r="AA243" s="118"/>
      <c r="CR243" s="59"/>
    </row>
    <row r="244" spans="27:96" x14ac:dyDescent="0.25">
      <c r="AA244" s="118"/>
      <c r="CR244" s="59"/>
    </row>
    <row r="245" spans="27:96" x14ac:dyDescent="0.25">
      <c r="AA245" s="118"/>
      <c r="CR245" s="59"/>
    </row>
    <row r="246" spans="27:96" x14ac:dyDescent="0.25">
      <c r="AA246" s="118"/>
      <c r="CR246" s="59"/>
    </row>
    <row r="247" spans="27:96" x14ac:dyDescent="0.25">
      <c r="AA247" s="118"/>
      <c r="CR247" s="59"/>
    </row>
    <row r="248" spans="27:96" x14ac:dyDescent="0.25">
      <c r="AA248" s="118"/>
      <c r="CR248" s="59"/>
    </row>
    <row r="249" spans="27:96" x14ac:dyDescent="0.25">
      <c r="AA249" s="118"/>
      <c r="CR249" s="59"/>
    </row>
    <row r="250" spans="27:96" x14ac:dyDescent="0.25">
      <c r="AA250" s="118"/>
      <c r="CR250" s="59"/>
    </row>
    <row r="251" spans="27:96" x14ac:dyDescent="0.25">
      <c r="AA251" s="118"/>
      <c r="CR251" s="59"/>
    </row>
    <row r="252" spans="27:96" x14ac:dyDescent="0.25">
      <c r="AA252" s="118"/>
      <c r="CR252" s="59"/>
    </row>
    <row r="253" spans="27:96" x14ac:dyDescent="0.25">
      <c r="AA253" s="118"/>
      <c r="CR253" s="59"/>
    </row>
    <row r="254" spans="27:96" x14ac:dyDescent="0.25">
      <c r="AA254" s="118"/>
      <c r="CR254" s="59"/>
    </row>
    <row r="255" spans="27:96" x14ac:dyDescent="0.25">
      <c r="AA255" s="118"/>
      <c r="CR255" s="59"/>
    </row>
    <row r="256" spans="27:96" x14ac:dyDescent="0.25">
      <c r="AA256" s="118"/>
      <c r="CR256" s="59"/>
    </row>
    <row r="257" spans="27:96" x14ac:dyDescent="0.25">
      <c r="AA257" s="118"/>
      <c r="CR257" s="59"/>
    </row>
    <row r="258" spans="27:96" x14ac:dyDescent="0.25">
      <c r="AA258" s="118"/>
      <c r="CR258" s="59"/>
    </row>
    <row r="259" spans="27:96" x14ac:dyDescent="0.25">
      <c r="AA259" s="118"/>
      <c r="CR259" s="59"/>
    </row>
    <row r="260" spans="27:96" x14ac:dyDescent="0.25">
      <c r="AA260" s="118"/>
      <c r="CR260" s="59"/>
    </row>
    <row r="261" spans="27:96" x14ac:dyDescent="0.25">
      <c r="AA261" s="118"/>
      <c r="CR261" s="59"/>
    </row>
    <row r="262" spans="27:96" x14ac:dyDescent="0.25">
      <c r="AA262" s="118"/>
      <c r="CR262" s="59"/>
    </row>
    <row r="263" spans="27:96" x14ac:dyDescent="0.25">
      <c r="AA263" s="118"/>
      <c r="CR263" s="59"/>
    </row>
    <row r="264" spans="27:96" x14ac:dyDescent="0.25">
      <c r="AA264" s="118"/>
      <c r="CR264" s="59"/>
    </row>
    <row r="265" spans="27:96" x14ac:dyDescent="0.25">
      <c r="AA265" s="118"/>
      <c r="CR265" s="59"/>
    </row>
    <row r="266" spans="27:96" x14ac:dyDescent="0.25">
      <c r="AA266" s="118"/>
      <c r="CR266" s="59"/>
    </row>
    <row r="267" spans="27:96" x14ac:dyDescent="0.25">
      <c r="AA267" s="118"/>
      <c r="CR267" s="59"/>
    </row>
    <row r="268" spans="27:96" x14ac:dyDescent="0.25">
      <c r="AA268" s="118"/>
      <c r="CR268" s="59"/>
    </row>
    <row r="269" spans="27:96" x14ac:dyDescent="0.25">
      <c r="AA269" s="118"/>
      <c r="CR269" s="59"/>
    </row>
    <row r="270" spans="27:96" x14ac:dyDescent="0.25">
      <c r="AA270" s="118"/>
      <c r="CR270" s="59"/>
    </row>
    <row r="271" spans="27:96" x14ac:dyDescent="0.25">
      <c r="AA271" s="118"/>
      <c r="CR271" s="59"/>
    </row>
    <row r="272" spans="27:96" x14ac:dyDescent="0.25">
      <c r="AA272" s="118"/>
      <c r="CR272" s="59"/>
    </row>
    <row r="273" spans="27:96" x14ac:dyDescent="0.25">
      <c r="AA273" s="118"/>
      <c r="CR273" s="59"/>
    </row>
    <row r="274" spans="27:96" x14ac:dyDescent="0.25">
      <c r="AA274" s="118"/>
      <c r="CR274" s="59"/>
    </row>
    <row r="275" spans="27:96" x14ac:dyDescent="0.25">
      <c r="AA275" s="118"/>
      <c r="CR275" s="59"/>
    </row>
    <row r="276" spans="27:96" x14ac:dyDescent="0.25">
      <c r="AA276" s="118"/>
      <c r="CR276" s="59"/>
    </row>
    <row r="277" spans="27:96" x14ac:dyDescent="0.25">
      <c r="AA277" s="118"/>
      <c r="CR277" s="59"/>
    </row>
    <row r="278" spans="27:96" x14ac:dyDescent="0.25">
      <c r="AA278" s="118"/>
      <c r="CR278" s="59"/>
    </row>
    <row r="279" spans="27:96" x14ac:dyDescent="0.25">
      <c r="AA279" s="118"/>
      <c r="CR279" s="59"/>
    </row>
    <row r="280" spans="27:96" x14ac:dyDescent="0.25">
      <c r="AA280" s="118"/>
      <c r="CR280" s="59"/>
    </row>
    <row r="281" spans="27:96" x14ac:dyDescent="0.25">
      <c r="AA281" s="118"/>
      <c r="CR281" s="59"/>
    </row>
    <row r="282" spans="27:96" x14ac:dyDescent="0.25">
      <c r="AA282" s="118"/>
      <c r="CR282" s="59"/>
    </row>
    <row r="283" spans="27:96" x14ac:dyDescent="0.25">
      <c r="AA283" s="118"/>
      <c r="CR283" s="59"/>
    </row>
    <row r="284" spans="27:96" x14ac:dyDescent="0.25">
      <c r="AA284" s="118"/>
      <c r="CR284" s="59"/>
    </row>
    <row r="285" spans="27:96" x14ac:dyDescent="0.25">
      <c r="AA285" s="118"/>
      <c r="CR285" s="59"/>
    </row>
    <row r="286" spans="27:96" x14ac:dyDescent="0.25">
      <c r="AA286" s="118"/>
      <c r="CR286" s="59"/>
    </row>
    <row r="287" spans="27:96" x14ac:dyDescent="0.25">
      <c r="AA287" s="118"/>
      <c r="CR287" s="59"/>
    </row>
    <row r="288" spans="27:96" x14ac:dyDescent="0.25">
      <c r="AA288" s="118"/>
      <c r="CR288" s="59"/>
    </row>
    <row r="289" spans="27:96" x14ac:dyDescent="0.25">
      <c r="AA289" s="118"/>
      <c r="CR289" s="59"/>
    </row>
    <row r="290" spans="27:96" x14ac:dyDescent="0.25">
      <c r="AA290" s="118"/>
      <c r="CR290" s="59"/>
    </row>
    <row r="291" spans="27:96" x14ac:dyDescent="0.25">
      <c r="AA291" s="118"/>
      <c r="CR291" s="59"/>
    </row>
    <row r="292" spans="27:96" x14ac:dyDescent="0.25">
      <c r="AA292" s="118"/>
      <c r="CR292" s="59"/>
    </row>
    <row r="293" spans="27:96" x14ac:dyDescent="0.25">
      <c r="AA293" s="118"/>
      <c r="CR293" s="59"/>
    </row>
    <row r="294" spans="27:96" x14ac:dyDescent="0.25">
      <c r="AA294" s="118"/>
      <c r="CR294" s="59"/>
    </row>
    <row r="295" spans="27:96" x14ac:dyDescent="0.25">
      <c r="AA295" s="118"/>
      <c r="CR295" s="59"/>
    </row>
    <row r="296" spans="27:96" x14ac:dyDescent="0.25">
      <c r="AA296" s="118"/>
      <c r="CR296" s="59"/>
    </row>
    <row r="297" spans="27:96" x14ac:dyDescent="0.25">
      <c r="AA297" s="118"/>
      <c r="CR297" s="59"/>
    </row>
    <row r="298" spans="27:96" x14ac:dyDescent="0.25">
      <c r="AA298" s="118"/>
      <c r="CR298" s="59"/>
    </row>
    <row r="299" spans="27:96" x14ac:dyDescent="0.25">
      <c r="AA299" s="118"/>
      <c r="CR299" s="59"/>
    </row>
    <row r="300" spans="27:96" x14ac:dyDescent="0.25">
      <c r="AA300" s="118"/>
      <c r="CR300" s="59"/>
    </row>
    <row r="301" spans="27:96" x14ac:dyDescent="0.25">
      <c r="AA301" s="118"/>
      <c r="CR301" s="59"/>
    </row>
    <row r="302" spans="27:96" x14ac:dyDescent="0.25">
      <c r="AA302" s="118"/>
      <c r="CR302" s="59"/>
    </row>
    <row r="303" spans="27:96" x14ac:dyDescent="0.25">
      <c r="AA303" s="118"/>
      <c r="CR303" s="59"/>
    </row>
    <row r="304" spans="27:96" x14ac:dyDescent="0.25">
      <c r="AA304" s="118"/>
      <c r="CR304" s="59"/>
    </row>
    <row r="305" spans="27:96" x14ac:dyDescent="0.25">
      <c r="AA305" s="118"/>
      <c r="CR305" s="59"/>
    </row>
    <row r="306" spans="27:96" x14ac:dyDescent="0.25">
      <c r="AA306" s="118"/>
      <c r="CR306" s="59"/>
    </row>
    <row r="307" spans="27:96" x14ac:dyDescent="0.25">
      <c r="AA307" s="118"/>
      <c r="CR307" s="59"/>
    </row>
    <row r="308" spans="27:96" x14ac:dyDescent="0.25">
      <c r="AA308" s="118"/>
      <c r="CR308" s="59"/>
    </row>
    <row r="309" spans="27:96" x14ac:dyDescent="0.25">
      <c r="AA309" s="118"/>
      <c r="CR309" s="59"/>
    </row>
    <row r="310" spans="27:96" x14ac:dyDescent="0.25">
      <c r="AA310" s="118"/>
      <c r="CR310" s="59"/>
    </row>
    <row r="311" spans="27:96" x14ac:dyDescent="0.25">
      <c r="AA311" s="118"/>
      <c r="CR311" s="59"/>
    </row>
    <row r="312" spans="27:96" x14ac:dyDescent="0.25">
      <c r="AA312" s="118"/>
      <c r="CR312" s="59"/>
    </row>
    <row r="313" spans="27:96" x14ac:dyDescent="0.25">
      <c r="AA313" s="118"/>
      <c r="CR313" s="59"/>
    </row>
    <row r="314" spans="27:96" x14ac:dyDescent="0.25">
      <c r="AA314" s="118"/>
      <c r="CR314" s="59"/>
    </row>
    <row r="315" spans="27:96" x14ac:dyDescent="0.25">
      <c r="AA315" s="118"/>
      <c r="CR315" s="59"/>
    </row>
    <row r="316" spans="27:96" x14ac:dyDescent="0.25">
      <c r="AA316" s="118"/>
      <c r="CR316" s="59"/>
    </row>
    <row r="317" spans="27:96" x14ac:dyDescent="0.25">
      <c r="AA317" s="118"/>
      <c r="CR317" s="59"/>
    </row>
    <row r="318" spans="27:96" x14ac:dyDescent="0.25">
      <c r="AA318" s="118"/>
      <c r="CR318" s="59"/>
    </row>
    <row r="319" spans="27:96" x14ac:dyDescent="0.25">
      <c r="AA319" s="118"/>
      <c r="CR319" s="59"/>
    </row>
    <row r="320" spans="27:96" x14ac:dyDescent="0.25">
      <c r="AA320" s="118"/>
      <c r="CR320" s="59"/>
    </row>
    <row r="321" spans="27:96" x14ac:dyDescent="0.25">
      <c r="AA321" s="118"/>
      <c r="CR321" s="59"/>
    </row>
    <row r="322" spans="27:96" x14ac:dyDescent="0.25">
      <c r="AA322" s="118"/>
      <c r="CR322" s="59"/>
    </row>
    <row r="323" spans="27:96" x14ac:dyDescent="0.25">
      <c r="AA323" s="118"/>
      <c r="CR323" s="59"/>
    </row>
    <row r="324" spans="27:96" x14ac:dyDescent="0.25">
      <c r="AA324" s="118"/>
      <c r="CR324" s="59"/>
    </row>
    <row r="325" spans="27:96" x14ac:dyDescent="0.25">
      <c r="AA325" s="118"/>
      <c r="CR325" s="59"/>
    </row>
    <row r="326" spans="27:96" x14ac:dyDescent="0.25">
      <c r="AA326" s="118"/>
      <c r="CR326" s="59"/>
    </row>
    <row r="327" spans="27:96" x14ac:dyDescent="0.25">
      <c r="AA327" s="118"/>
      <c r="CR327" s="59"/>
    </row>
    <row r="328" spans="27:96" x14ac:dyDescent="0.25">
      <c r="AA328" s="118"/>
      <c r="CR328" s="59"/>
    </row>
    <row r="329" spans="27:96" x14ac:dyDescent="0.25">
      <c r="AA329" s="118"/>
      <c r="CR329" s="59"/>
    </row>
    <row r="330" spans="27:96" x14ac:dyDescent="0.25">
      <c r="AA330" s="118"/>
      <c r="CR330" s="59"/>
    </row>
    <row r="331" spans="27:96" x14ac:dyDescent="0.25">
      <c r="AA331" s="118"/>
      <c r="CR331" s="59"/>
    </row>
    <row r="332" spans="27:96" x14ac:dyDescent="0.25">
      <c r="AA332" s="118"/>
      <c r="CR332" s="59"/>
    </row>
    <row r="333" spans="27:96" x14ac:dyDescent="0.25">
      <c r="AA333" s="118"/>
      <c r="CR333" s="59"/>
    </row>
    <row r="334" spans="27:96" x14ac:dyDescent="0.25">
      <c r="AA334" s="118"/>
      <c r="CR334" s="59"/>
    </row>
    <row r="335" spans="27:96" x14ac:dyDescent="0.25">
      <c r="AA335" s="118"/>
      <c r="CR335" s="59"/>
    </row>
    <row r="336" spans="27:96" x14ac:dyDescent="0.25">
      <c r="AA336" s="118"/>
      <c r="CR336" s="59"/>
    </row>
    <row r="337" spans="27:96" x14ac:dyDescent="0.25">
      <c r="AA337" s="118"/>
      <c r="CR337" s="59"/>
    </row>
    <row r="338" spans="27:96" x14ac:dyDescent="0.25">
      <c r="AA338" s="118"/>
      <c r="CR338" s="59"/>
    </row>
    <row r="339" spans="27:96" x14ac:dyDescent="0.25">
      <c r="AA339" s="118"/>
      <c r="CR339" s="59"/>
    </row>
    <row r="340" spans="27:96" x14ac:dyDescent="0.25">
      <c r="AA340" s="118"/>
      <c r="CR340" s="59"/>
    </row>
    <row r="341" spans="27:96" x14ac:dyDescent="0.25">
      <c r="AA341" s="118"/>
      <c r="CR341" s="59"/>
    </row>
    <row r="342" spans="27:96" x14ac:dyDescent="0.25">
      <c r="AA342" s="118"/>
      <c r="CR342" s="59"/>
    </row>
    <row r="343" spans="27:96" x14ac:dyDescent="0.25">
      <c r="AA343" s="118"/>
      <c r="CR343" s="59"/>
    </row>
    <row r="344" spans="27:96" x14ac:dyDescent="0.25">
      <c r="AA344" s="118"/>
      <c r="CR344" s="59"/>
    </row>
    <row r="345" spans="27:96" x14ac:dyDescent="0.25">
      <c r="AA345" s="118"/>
      <c r="CR345" s="59"/>
    </row>
    <row r="346" spans="27:96" x14ac:dyDescent="0.25">
      <c r="AA346" s="118"/>
      <c r="CR346" s="59"/>
    </row>
    <row r="347" spans="27:96" x14ac:dyDescent="0.25">
      <c r="AA347" s="118"/>
      <c r="CR347" s="59"/>
    </row>
    <row r="348" spans="27:96" x14ac:dyDescent="0.25">
      <c r="AA348" s="118"/>
      <c r="CR348" s="59"/>
    </row>
    <row r="349" spans="27:96" x14ac:dyDescent="0.25">
      <c r="AA349" s="118"/>
      <c r="CR349" s="59"/>
    </row>
    <row r="350" spans="27:96" x14ac:dyDescent="0.25">
      <c r="AA350" s="118"/>
      <c r="CR350" s="59"/>
    </row>
    <row r="351" spans="27:96" x14ac:dyDescent="0.25">
      <c r="AA351" s="118"/>
      <c r="CR351" s="59"/>
    </row>
    <row r="352" spans="27:96" x14ac:dyDescent="0.25">
      <c r="AA352" s="118"/>
      <c r="CR352" s="59"/>
    </row>
    <row r="353" spans="27:96" x14ac:dyDescent="0.25">
      <c r="AA353" s="118"/>
      <c r="CR353" s="59"/>
    </row>
    <row r="354" spans="27:96" x14ac:dyDescent="0.25">
      <c r="AA354" s="118"/>
      <c r="CR354" s="59"/>
    </row>
    <row r="355" spans="27:96" x14ac:dyDescent="0.25">
      <c r="AA355" s="118"/>
      <c r="CR355" s="59"/>
    </row>
    <row r="356" spans="27:96" x14ac:dyDescent="0.25">
      <c r="AA356" s="118"/>
      <c r="CR356" s="59"/>
    </row>
    <row r="357" spans="27:96" x14ac:dyDescent="0.25">
      <c r="AA357" s="118"/>
      <c r="CR357" s="59"/>
    </row>
    <row r="358" spans="27:96" x14ac:dyDescent="0.25">
      <c r="AA358" s="118"/>
      <c r="CR358" s="59"/>
    </row>
    <row r="359" spans="27:96" x14ac:dyDescent="0.25">
      <c r="AA359" s="118"/>
      <c r="CR359" s="59"/>
    </row>
    <row r="360" spans="27:96" x14ac:dyDescent="0.25">
      <c r="AA360" s="118"/>
      <c r="CR360" s="59"/>
    </row>
    <row r="361" spans="27:96" x14ac:dyDescent="0.25">
      <c r="AA361" s="118"/>
      <c r="CR361" s="59"/>
    </row>
    <row r="362" spans="27:96" x14ac:dyDescent="0.25">
      <c r="AA362" s="118"/>
      <c r="CR362" s="59"/>
    </row>
    <row r="363" spans="27:96" x14ac:dyDescent="0.25">
      <c r="AA363" s="118"/>
      <c r="CR363" s="59"/>
    </row>
    <row r="364" spans="27:96" x14ac:dyDescent="0.25">
      <c r="AA364" s="118"/>
      <c r="CR364" s="59"/>
    </row>
    <row r="365" spans="27:96" x14ac:dyDescent="0.25">
      <c r="AA365" s="118"/>
      <c r="CR365" s="59"/>
    </row>
    <row r="366" spans="27:96" x14ac:dyDescent="0.25">
      <c r="AA366" s="118"/>
      <c r="CR366" s="59"/>
    </row>
    <row r="367" spans="27:96" x14ac:dyDescent="0.25">
      <c r="AA367" s="118"/>
      <c r="CR367" s="59"/>
    </row>
    <row r="368" spans="27:96" x14ac:dyDescent="0.25">
      <c r="AA368" s="118"/>
      <c r="CR368" s="59"/>
    </row>
    <row r="369" spans="27:96" x14ac:dyDescent="0.25">
      <c r="AA369" s="118"/>
      <c r="CR369" s="59"/>
    </row>
    <row r="370" spans="27:96" x14ac:dyDescent="0.25">
      <c r="AA370" s="118"/>
      <c r="CR370" s="59"/>
    </row>
    <row r="371" spans="27:96" x14ac:dyDescent="0.25">
      <c r="AA371" s="118"/>
      <c r="CR371" s="59"/>
    </row>
    <row r="372" spans="27:96" x14ac:dyDescent="0.25">
      <c r="AA372" s="118"/>
      <c r="CR372" s="59"/>
    </row>
    <row r="373" spans="27:96" x14ac:dyDescent="0.25">
      <c r="AA373" s="118"/>
      <c r="CR373" s="59"/>
    </row>
    <row r="374" spans="27:96" x14ac:dyDescent="0.25">
      <c r="AA374" s="118"/>
      <c r="CR374" s="59"/>
    </row>
    <row r="375" spans="27:96" x14ac:dyDescent="0.25">
      <c r="AA375" s="118"/>
      <c r="CR375" s="59"/>
    </row>
    <row r="376" spans="27:96" x14ac:dyDescent="0.25">
      <c r="AA376" s="118"/>
      <c r="CR376" s="59"/>
    </row>
    <row r="377" spans="27:96" x14ac:dyDescent="0.25">
      <c r="AA377" s="118"/>
      <c r="CR377" s="59"/>
    </row>
    <row r="378" spans="27:96" x14ac:dyDescent="0.25">
      <c r="AA378" s="118"/>
      <c r="CR378" s="59"/>
    </row>
    <row r="379" spans="27:96" x14ac:dyDescent="0.25">
      <c r="AA379" s="118"/>
      <c r="CR379" s="59"/>
    </row>
    <row r="380" spans="27:96" x14ac:dyDescent="0.25">
      <c r="AA380" s="118"/>
      <c r="CR380" s="59"/>
    </row>
    <row r="381" spans="27:96" x14ac:dyDescent="0.25">
      <c r="AA381" s="118"/>
      <c r="CR381" s="59"/>
    </row>
    <row r="382" spans="27:96" x14ac:dyDescent="0.25">
      <c r="AA382" s="118"/>
      <c r="CR382" s="59"/>
    </row>
    <row r="383" spans="27:96" x14ac:dyDescent="0.25">
      <c r="AA383" s="118"/>
      <c r="CR383" s="59"/>
    </row>
    <row r="384" spans="27:96" x14ac:dyDescent="0.25">
      <c r="AA384" s="118"/>
      <c r="CR384" s="59"/>
    </row>
    <row r="385" spans="27:96" x14ac:dyDescent="0.25">
      <c r="AA385" s="118"/>
      <c r="CR385" s="59"/>
    </row>
    <row r="386" spans="27:96" x14ac:dyDescent="0.25">
      <c r="AA386" s="118"/>
      <c r="CR386" s="59"/>
    </row>
    <row r="387" spans="27:96" x14ac:dyDescent="0.25">
      <c r="AA387" s="118"/>
      <c r="CR387" s="59"/>
    </row>
    <row r="388" spans="27:96" x14ac:dyDescent="0.25">
      <c r="AA388" s="118"/>
      <c r="CR388" s="59"/>
    </row>
    <row r="389" spans="27:96" x14ac:dyDescent="0.25">
      <c r="AA389" s="118"/>
      <c r="CR389" s="59"/>
    </row>
    <row r="390" spans="27:96" x14ac:dyDescent="0.25">
      <c r="AA390" s="118"/>
      <c r="CR390" s="59"/>
    </row>
    <row r="391" spans="27:96" x14ac:dyDescent="0.25">
      <c r="AA391" s="118"/>
      <c r="CR391" s="59"/>
    </row>
    <row r="392" spans="27:96" x14ac:dyDescent="0.25">
      <c r="AA392" s="118"/>
      <c r="CR392" s="59"/>
    </row>
    <row r="393" spans="27:96" x14ac:dyDescent="0.25">
      <c r="AA393" s="118"/>
      <c r="CR393" s="59"/>
    </row>
    <row r="394" spans="27:96" x14ac:dyDescent="0.25">
      <c r="AA394" s="118"/>
      <c r="CR394" s="59"/>
    </row>
    <row r="395" spans="27:96" x14ac:dyDescent="0.25">
      <c r="AA395" s="118"/>
      <c r="CR395" s="59"/>
    </row>
    <row r="396" spans="27:96" x14ac:dyDescent="0.25">
      <c r="AA396" s="118"/>
      <c r="CR396" s="59"/>
    </row>
    <row r="397" spans="27:96" x14ac:dyDescent="0.25">
      <c r="AA397" s="118"/>
      <c r="CR397" s="59"/>
    </row>
    <row r="398" spans="27:96" x14ac:dyDescent="0.25">
      <c r="AA398" s="118"/>
      <c r="CR398" s="59"/>
    </row>
    <row r="399" spans="27:96" x14ac:dyDescent="0.25">
      <c r="AA399" s="118"/>
      <c r="CR399" s="59"/>
    </row>
    <row r="400" spans="27:96" x14ac:dyDescent="0.25">
      <c r="AA400" s="118"/>
      <c r="CR400" s="59"/>
    </row>
    <row r="401" spans="27:96" x14ac:dyDescent="0.25">
      <c r="AA401" s="118"/>
      <c r="CR401" s="59"/>
    </row>
    <row r="402" spans="27:96" x14ac:dyDescent="0.25">
      <c r="AA402" s="118"/>
      <c r="CR402" s="59"/>
    </row>
    <row r="403" spans="27:96" x14ac:dyDescent="0.25">
      <c r="AA403" s="118"/>
      <c r="CR403" s="59"/>
    </row>
    <row r="404" spans="27:96" x14ac:dyDescent="0.25">
      <c r="AA404" s="118"/>
      <c r="CR404" s="59"/>
    </row>
    <row r="405" spans="27:96" x14ac:dyDescent="0.25">
      <c r="AA405" s="118"/>
      <c r="CR405" s="59"/>
    </row>
    <row r="406" spans="27:96" x14ac:dyDescent="0.25">
      <c r="AA406" s="118"/>
      <c r="CR406" s="59"/>
    </row>
    <row r="407" spans="27:96" x14ac:dyDescent="0.25">
      <c r="AA407" s="118"/>
      <c r="CR407" s="59"/>
    </row>
    <row r="408" spans="27:96" x14ac:dyDescent="0.25">
      <c r="AA408" s="118"/>
      <c r="CR408" s="59"/>
    </row>
    <row r="409" spans="27:96" x14ac:dyDescent="0.25">
      <c r="AA409" s="118"/>
      <c r="CR409" s="59"/>
    </row>
    <row r="410" spans="27:96" x14ac:dyDescent="0.25">
      <c r="AA410" s="118"/>
      <c r="CR410" s="59"/>
    </row>
    <row r="411" spans="27:96" x14ac:dyDescent="0.25">
      <c r="AA411" s="118"/>
      <c r="CR411" s="59"/>
    </row>
    <row r="412" spans="27:96" x14ac:dyDescent="0.25">
      <c r="AA412" s="118"/>
      <c r="CR412" s="59"/>
    </row>
    <row r="413" spans="27:96" x14ac:dyDescent="0.25">
      <c r="AA413" s="118"/>
      <c r="CR413" s="59"/>
    </row>
    <row r="414" spans="27:96" x14ac:dyDescent="0.25">
      <c r="AA414" s="118"/>
      <c r="CR414" s="59"/>
    </row>
    <row r="415" spans="27:96" x14ac:dyDescent="0.25">
      <c r="AA415" s="118"/>
      <c r="CR415" s="59"/>
    </row>
    <row r="416" spans="27:96" x14ac:dyDescent="0.25">
      <c r="AA416" s="118"/>
      <c r="CR416" s="59"/>
    </row>
    <row r="417" spans="27:96" x14ac:dyDescent="0.25">
      <c r="AA417" s="118"/>
      <c r="CR417" s="59"/>
    </row>
    <row r="418" spans="27:96" x14ac:dyDescent="0.25">
      <c r="AA418" s="118"/>
      <c r="CR418" s="59"/>
    </row>
    <row r="419" spans="27:96" x14ac:dyDescent="0.25">
      <c r="AA419" s="118"/>
      <c r="CR419" s="59"/>
    </row>
    <row r="420" spans="27:96" x14ac:dyDescent="0.25">
      <c r="AA420" s="118"/>
      <c r="CR420" s="59"/>
    </row>
    <row r="421" spans="27:96" x14ac:dyDescent="0.25">
      <c r="AA421" s="118"/>
      <c r="CR421" s="59"/>
    </row>
    <row r="422" spans="27:96" x14ac:dyDescent="0.25">
      <c r="AA422" s="118"/>
      <c r="CR422" s="59"/>
    </row>
    <row r="423" spans="27:96" x14ac:dyDescent="0.25">
      <c r="AA423" s="118"/>
      <c r="CR423" s="59"/>
    </row>
    <row r="424" spans="27:96" x14ac:dyDescent="0.25">
      <c r="AA424" s="118"/>
      <c r="CR424" s="59"/>
    </row>
    <row r="425" spans="27:96" x14ac:dyDescent="0.25">
      <c r="AA425" s="118"/>
      <c r="CR425" s="59"/>
    </row>
    <row r="426" spans="27:96" x14ac:dyDescent="0.25">
      <c r="AA426" s="118"/>
      <c r="CR426" s="59"/>
    </row>
    <row r="427" spans="27:96" x14ac:dyDescent="0.25">
      <c r="AA427" s="118"/>
      <c r="CR427" s="59"/>
    </row>
    <row r="428" spans="27:96" x14ac:dyDescent="0.25">
      <c r="AA428" s="118"/>
      <c r="CR428" s="59"/>
    </row>
    <row r="429" spans="27:96" x14ac:dyDescent="0.25">
      <c r="AA429" s="118"/>
      <c r="CR429" s="59"/>
    </row>
    <row r="430" spans="27:96" x14ac:dyDescent="0.25">
      <c r="AA430" s="118"/>
      <c r="CR430" s="59"/>
    </row>
    <row r="431" spans="27:96" x14ac:dyDescent="0.25">
      <c r="AA431" s="118"/>
      <c r="CR431" s="59"/>
    </row>
    <row r="432" spans="27:96" x14ac:dyDescent="0.25">
      <c r="AA432" s="118"/>
      <c r="CR432" s="59"/>
    </row>
    <row r="433" spans="27:96" x14ac:dyDescent="0.25">
      <c r="AA433" s="118"/>
      <c r="CR433" s="59"/>
    </row>
    <row r="434" spans="27:96" x14ac:dyDescent="0.25">
      <c r="AA434" s="118"/>
      <c r="CR434" s="59"/>
    </row>
    <row r="435" spans="27:96" x14ac:dyDescent="0.25">
      <c r="AA435" s="118"/>
      <c r="CR435" s="59"/>
    </row>
    <row r="436" spans="27:96" x14ac:dyDescent="0.25">
      <c r="AA436" s="118"/>
      <c r="CR436" s="59"/>
    </row>
    <row r="437" spans="27:96" x14ac:dyDescent="0.25">
      <c r="AA437" s="118"/>
      <c r="CR437" s="59"/>
    </row>
    <row r="438" spans="27:96" x14ac:dyDescent="0.25">
      <c r="AA438" s="118"/>
      <c r="CR438" s="59"/>
    </row>
    <row r="439" spans="27:96" x14ac:dyDescent="0.25">
      <c r="AA439" s="118"/>
      <c r="CR439" s="59"/>
    </row>
    <row r="440" spans="27:96" x14ac:dyDescent="0.25">
      <c r="AA440" s="118"/>
      <c r="CR440" s="59"/>
    </row>
    <row r="441" spans="27:96" x14ac:dyDescent="0.25">
      <c r="AA441" s="118"/>
      <c r="CR441" s="59"/>
    </row>
    <row r="442" spans="27:96" x14ac:dyDescent="0.25">
      <c r="AA442" s="118"/>
      <c r="CR442" s="59"/>
    </row>
    <row r="443" spans="27:96" x14ac:dyDescent="0.25">
      <c r="AA443" s="118"/>
      <c r="CR443" s="59"/>
    </row>
    <row r="444" spans="27:96" x14ac:dyDescent="0.25">
      <c r="AA444" s="118"/>
      <c r="CR444" s="59"/>
    </row>
    <row r="445" spans="27:96" x14ac:dyDescent="0.25">
      <c r="AA445" s="118"/>
      <c r="CR445" s="59"/>
    </row>
    <row r="446" spans="27:96" x14ac:dyDescent="0.25">
      <c r="AA446" s="118"/>
      <c r="CR446" s="59"/>
    </row>
    <row r="447" spans="27:96" x14ac:dyDescent="0.25">
      <c r="AA447" s="118"/>
      <c r="CR447" s="59"/>
    </row>
    <row r="448" spans="27:96" x14ac:dyDescent="0.25">
      <c r="AA448" s="118"/>
      <c r="CR448" s="59"/>
    </row>
    <row r="449" spans="27:96" x14ac:dyDescent="0.25">
      <c r="AA449" s="118"/>
      <c r="CR449" s="59"/>
    </row>
    <row r="450" spans="27:96" x14ac:dyDescent="0.25">
      <c r="AA450" s="118"/>
      <c r="CR450" s="59"/>
    </row>
    <row r="451" spans="27:96" x14ac:dyDescent="0.25">
      <c r="AA451" s="118"/>
      <c r="CR451" s="59"/>
    </row>
    <row r="452" spans="27:96" x14ac:dyDescent="0.25">
      <c r="AA452" s="118"/>
      <c r="CR452" s="59"/>
    </row>
    <row r="453" spans="27:96" x14ac:dyDescent="0.25">
      <c r="AA453" s="118"/>
      <c r="CR453" s="59"/>
    </row>
    <row r="454" spans="27:96" x14ac:dyDescent="0.25">
      <c r="AA454" s="118"/>
      <c r="CR454" s="59"/>
    </row>
    <row r="455" spans="27:96" x14ac:dyDescent="0.25">
      <c r="AA455" s="118"/>
      <c r="CR455" s="59"/>
    </row>
    <row r="456" spans="27:96" x14ac:dyDescent="0.25">
      <c r="AA456" s="118"/>
      <c r="CR456" s="59"/>
    </row>
    <row r="457" spans="27:96" x14ac:dyDescent="0.25">
      <c r="AA457" s="118"/>
      <c r="CR457" s="59"/>
    </row>
    <row r="458" spans="27:96" x14ac:dyDescent="0.25">
      <c r="AA458" s="118"/>
      <c r="CR458" s="59"/>
    </row>
    <row r="459" spans="27:96" x14ac:dyDescent="0.25">
      <c r="AA459" s="118"/>
      <c r="CR459" s="59"/>
    </row>
    <row r="460" spans="27:96" x14ac:dyDescent="0.25">
      <c r="AA460" s="118"/>
      <c r="CR460" s="59"/>
    </row>
    <row r="461" spans="27:96" x14ac:dyDescent="0.25">
      <c r="AA461" s="118"/>
      <c r="CR461" s="59"/>
    </row>
    <row r="462" spans="27:96" x14ac:dyDescent="0.25">
      <c r="AA462" s="118"/>
      <c r="CR462" s="59"/>
    </row>
    <row r="463" spans="27:96" x14ac:dyDescent="0.25">
      <c r="AA463" s="118"/>
      <c r="CR463" s="59"/>
    </row>
    <row r="464" spans="27:96" x14ac:dyDescent="0.25">
      <c r="AA464" s="118"/>
      <c r="CR464" s="59"/>
    </row>
    <row r="465" spans="27:96" x14ac:dyDescent="0.25">
      <c r="AA465" s="118"/>
      <c r="CR465" s="59"/>
    </row>
    <row r="466" spans="27:96" x14ac:dyDescent="0.25">
      <c r="AA466" s="118"/>
      <c r="CR466" s="59"/>
    </row>
    <row r="467" spans="27:96" x14ac:dyDescent="0.25">
      <c r="AA467" s="118"/>
      <c r="CR467" s="59"/>
    </row>
    <row r="468" spans="27:96" x14ac:dyDescent="0.25">
      <c r="AA468" s="118"/>
      <c r="CR468" s="59"/>
    </row>
    <row r="469" spans="27:96" x14ac:dyDescent="0.25">
      <c r="AA469" s="118"/>
      <c r="CR469" s="59"/>
    </row>
    <row r="470" spans="27:96" x14ac:dyDescent="0.25">
      <c r="AA470" s="118"/>
      <c r="CR470" s="59"/>
    </row>
    <row r="471" spans="27:96" x14ac:dyDescent="0.25">
      <c r="AA471" s="118"/>
      <c r="CR471" s="59"/>
    </row>
    <row r="472" spans="27:96" x14ac:dyDescent="0.25">
      <c r="AA472" s="118"/>
      <c r="CR472" s="59"/>
    </row>
    <row r="473" spans="27:96" x14ac:dyDescent="0.25">
      <c r="AA473" s="118"/>
      <c r="CR473" s="59"/>
    </row>
    <row r="474" spans="27:96" x14ac:dyDescent="0.25">
      <c r="AA474" s="118"/>
      <c r="CR474" s="59"/>
    </row>
    <row r="475" spans="27:96" x14ac:dyDescent="0.25">
      <c r="AA475" s="118"/>
      <c r="CR475" s="59"/>
    </row>
    <row r="476" spans="27:96" x14ac:dyDescent="0.25">
      <c r="AA476" s="118"/>
      <c r="CR476" s="59"/>
    </row>
    <row r="477" spans="27:96" x14ac:dyDescent="0.25">
      <c r="AA477" s="118"/>
      <c r="CR477" s="59"/>
    </row>
    <row r="478" spans="27:96" x14ac:dyDescent="0.25">
      <c r="AA478" s="118"/>
      <c r="CR478" s="59"/>
    </row>
    <row r="479" spans="27:96" x14ac:dyDescent="0.25">
      <c r="AA479" s="118"/>
      <c r="CR479" s="59"/>
    </row>
    <row r="480" spans="27:96" x14ac:dyDescent="0.25">
      <c r="AA480" s="118"/>
      <c r="CR480" s="59"/>
    </row>
    <row r="481" spans="27:96" x14ac:dyDescent="0.25">
      <c r="AA481" s="118"/>
      <c r="CR481" s="59"/>
    </row>
    <row r="482" spans="27:96" x14ac:dyDescent="0.25">
      <c r="AA482" s="118"/>
      <c r="CR482" s="59"/>
    </row>
    <row r="483" spans="27:96" x14ac:dyDescent="0.25">
      <c r="AA483" s="118"/>
      <c r="CR483" s="59"/>
    </row>
    <row r="484" spans="27:96" x14ac:dyDescent="0.25">
      <c r="AA484" s="118"/>
      <c r="CR484" s="59"/>
    </row>
    <row r="485" spans="27:96" x14ac:dyDescent="0.25">
      <c r="AA485" s="118"/>
      <c r="CR485" s="59"/>
    </row>
    <row r="486" spans="27:96" x14ac:dyDescent="0.25">
      <c r="AA486" s="118"/>
      <c r="CR486" s="59"/>
    </row>
    <row r="487" spans="27:96" x14ac:dyDescent="0.25">
      <c r="AA487" s="118"/>
      <c r="CR487" s="59"/>
    </row>
    <row r="488" spans="27:96" x14ac:dyDescent="0.25">
      <c r="AA488" s="118"/>
      <c r="CR488" s="59"/>
    </row>
    <row r="489" spans="27:96" x14ac:dyDescent="0.25">
      <c r="AA489" s="118"/>
      <c r="CR489" s="59"/>
    </row>
    <row r="490" spans="27:96" x14ac:dyDescent="0.25">
      <c r="AA490" s="118"/>
      <c r="CR490" s="59"/>
    </row>
    <row r="491" spans="27:96" x14ac:dyDescent="0.25">
      <c r="AA491" s="118"/>
      <c r="CR491" s="59"/>
    </row>
    <row r="492" spans="27:96" x14ac:dyDescent="0.25">
      <c r="AA492" s="118"/>
      <c r="CR492" s="59"/>
    </row>
    <row r="493" spans="27:96" x14ac:dyDescent="0.25">
      <c r="AA493" s="118"/>
      <c r="CR493" s="59"/>
    </row>
    <row r="494" spans="27:96" x14ac:dyDescent="0.25">
      <c r="AA494" s="118"/>
      <c r="CR494" s="59"/>
    </row>
    <row r="495" spans="27:96" x14ac:dyDescent="0.25">
      <c r="AA495" s="118"/>
      <c r="CR495" s="59"/>
    </row>
    <row r="496" spans="27:96" x14ac:dyDescent="0.25">
      <c r="AA496" s="118"/>
      <c r="CR496" s="59"/>
    </row>
    <row r="497" spans="27:96" x14ac:dyDescent="0.25">
      <c r="AA497" s="118"/>
      <c r="CR497" s="59"/>
    </row>
    <row r="498" spans="27:96" x14ac:dyDescent="0.25">
      <c r="AA498" s="118"/>
      <c r="CR498" s="59"/>
    </row>
    <row r="499" spans="27:96" x14ac:dyDescent="0.25">
      <c r="AA499" s="118"/>
      <c r="CR499" s="59"/>
    </row>
    <row r="500" spans="27:96" x14ac:dyDescent="0.25">
      <c r="AA500" s="118"/>
      <c r="CR500" s="59"/>
    </row>
    <row r="501" spans="27:96" x14ac:dyDescent="0.25">
      <c r="AA501" s="118"/>
      <c r="CR501" s="59"/>
    </row>
    <row r="502" spans="27:96" x14ac:dyDescent="0.25">
      <c r="AA502" s="118"/>
      <c r="CR502" s="59"/>
    </row>
    <row r="503" spans="27:96" x14ac:dyDescent="0.25">
      <c r="AA503" s="118"/>
      <c r="CR503" s="59"/>
    </row>
    <row r="504" spans="27:96" x14ac:dyDescent="0.25">
      <c r="AA504" s="118"/>
      <c r="CR504" s="59"/>
    </row>
    <row r="505" spans="27:96" x14ac:dyDescent="0.25">
      <c r="AA505" s="118"/>
      <c r="CR505" s="59"/>
    </row>
    <row r="506" spans="27:96" x14ac:dyDescent="0.25">
      <c r="AA506" s="118"/>
      <c r="CR506" s="59"/>
    </row>
    <row r="507" spans="27:96" x14ac:dyDescent="0.25">
      <c r="AA507" s="118"/>
      <c r="CR507" s="59"/>
    </row>
    <row r="508" spans="27:96" x14ac:dyDescent="0.25">
      <c r="AA508" s="118"/>
      <c r="CR508" s="59"/>
    </row>
    <row r="509" spans="27:96" x14ac:dyDescent="0.25">
      <c r="AA509" s="118"/>
      <c r="CR509" s="59"/>
    </row>
    <row r="510" spans="27:96" x14ac:dyDescent="0.25">
      <c r="AA510" s="118"/>
      <c r="CR510" s="59"/>
    </row>
    <row r="511" spans="27:96" x14ac:dyDescent="0.25">
      <c r="AA511" s="118"/>
      <c r="CR511" s="59"/>
    </row>
    <row r="512" spans="27:96" x14ac:dyDescent="0.25">
      <c r="AA512" s="118"/>
      <c r="CR512" s="59"/>
    </row>
    <row r="513" spans="27:96" x14ac:dyDescent="0.25">
      <c r="AA513" s="118"/>
      <c r="CR513" s="59"/>
    </row>
    <row r="514" spans="27:96" x14ac:dyDescent="0.25">
      <c r="AA514" s="118"/>
      <c r="CR514" s="59"/>
    </row>
    <row r="515" spans="27:96" x14ac:dyDescent="0.25">
      <c r="AA515" s="118"/>
      <c r="CR515" s="59"/>
    </row>
    <row r="516" spans="27:96" x14ac:dyDescent="0.25">
      <c r="AA516" s="118"/>
      <c r="CR516" s="59"/>
    </row>
    <row r="517" spans="27:96" x14ac:dyDescent="0.25">
      <c r="AA517" s="118"/>
      <c r="CR517" s="59"/>
    </row>
    <row r="518" spans="27:96" x14ac:dyDescent="0.25">
      <c r="AA518" s="118"/>
      <c r="CR518" s="59"/>
    </row>
    <row r="519" spans="27:96" x14ac:dyDescent="0.25">
      <c r="AA519" s="118"/>
      <c r="CR519" s="59"/>
    </row>
    <row r="520" spans="27:96" x14ac:dyDescent="0.25">
      <c r="AA520" s="118"/>
      <c r="CR520" s="59"/>
    </row>
    <row r="521" spans="27:96" x14ac:dyDescent="0.25">
      <c r="AA521" s="118"/>
      <c r="CR521" s="59"/>
    </row>
    <row r="522" spans="27:96" x14ac:dyDescent="0.25">
      <c r="AA522" s="118"/>
      <c r="CR522" s="59"/>
    </row>
    <row r="523" spans="27:96" x14ac:dyDescent="0.25">
      <c r="AA523" s="118"/>
      <c r="CR523" s="59"/>
    </row>
    <row r="524" spans="27:96" x14ac:dyDescent="0.25">
      <c r="AA524" s="118"/>
      <c r="CR524" s="59"/>
    </row>
    <row r="525" spans="27:96" x14ac:dyDescent="0.25">
      <c r="AA525" s="118"/>
      <c r="CR525" s="59"/>
    </row>
    <row r="526" spans="27:96" x14ac:dyDescent="0.25">
      <c r="AA526" s="118"/>
      <c r="CR526" s="59"/>
    </row>
    <row r="527" spans="27:96" x14ac:dyDescent="0.25">
      <c r="AA527" s="118"/>
      <c r="CR527" s="59"/>
    </row>
    <row r="528" spans="27:96" x14ac:dyDescent="0.25">
      <c r="AA528" s="118"/>
      <c r="CR528" s="59"/>
    </row>
    <row r="529" spans="27:96" x14ac:dyDescent="0.25">
      <c r="AA529" s="118"/>
      <c r="CR529" s="59"/>
    </row>
    <row r="530" spans="27:96" x14ac:dyDescent="0.25">
      <c r="AA530" s="118"/>
      <c r="CR530" s="59"/>
    </row>
    <row r="531" spans="27:96" x14ac:dyDescent="0.25">
      <c r="AA531" s="118"/>
      <c r="CR531" s="59"/>
    </row>
    <row r="532" spans="27:96" x14ac:dyDescent="0.25">
      <c r="AA532" s="118"/>
      <c r="CR532" s="59"/>
    </row>
    <row r="533" spans="27:96" x14ac:dyDescent="0.25">
      <c r="AA533" s="118"/>
      <c r="CR533" s="59"/>
    </row>
    <row r="534" spans="27:96" x14ac:dyDescent="0.25">
      <c r="AA534" s="118"/>
      <c r="CR534" s="59"/>
    </row>
    <row r="535" spans="27:96" x14ac:dyDescent="0.25">
      <c r="AA535" s="118"/>
      <c r="CR535" s="59"/>
    </row>
    <row r="536" spans="27:96" x14ac:dyDescent="0.25">
      <c r="AA536" s="118"/>
      <c r="CR536" s="59"/>
    </row>
    <row r="537" spans="27:96" x14ac:dyDescent="0.25">
      <c r="AA537" s="118"/>
      <c r="CR537" s="59"/>
    </row>
    <row r="538" spans="27:96" x14ac:dyDescent="0.25">
      <c r="AA538" s="118"/>
      <c r="CR538" s="59"/>
    </row>
    <row r="539" spans="27:96" x14ac:dyDescent="0.25">
      <c r="AA539" s="118"/>
      <c r="CR539" s="59"/>
    </row>
    <row r="540" spans="27:96" x14ac:dyDescent="0.25">
      <c r="AA540" s="118"/>
      <c r="CR540" s="59"/>
    </row>
    <row r="541" spans="27:96" x14ac:dyDescent="0.25">
      <c r="AA541" s="118"/>
      <c r="CR541" s="59"/>
    </row>
    <row r="542" spans="27:96" x14ac:dyDescent="0.25">
      <c r="AA542" s="118"/>
      <c r="CR542" s="59"/>
    </row>
    <row r="543" spans="27:96" x14ac:dyDescent="0.25">
      <c r="AA543" s="118"/>
      <c r="CR543" s="59"/>
    </row>
    <row r="544" spans="27:96" x14ac:dyDescent="0.25">
      <c r="AA544" s="118"/>
      <c r="CR544" s="59"/>
    </row>
    <row r="545" spans="27:96" x14ac:dyDescent="0.25">
      <c r="AA545" s="118"/>
      <c r="CR545" s="59"/>
    </row>
    <row r="546" spans="27:96" x14ac:dyDescent="0.25">
      <c r="AA546" s="118"/>
      <c r="CR546" s="59"/>
    </row>
    <row r="547" spans="27:96" x14ac:dyDescent="0.25">
      <c r="AA547" s="118"/>
      <c r="CR547" s="59"/>
    </row>
    <row r="548" spans="27:96" x14ac:dyDescent="0.25">
      <c r="AA548" s="118"/>
      <c r="CR548" s="59"/>
    </row>
    <row r="549" spans="27:96" x14ac:dyDescent="0.25">
      <c r="AA549" s="118"/>
      <c r="CR549" s="59"/>
    </row>
    <row r="550" spans="27:96" x14ac:dyDescent="0.25">
      <c r="AA550" s="118"/>
      <c r="CR550" s="59"/>
    </row>
    <row r="551" spans="27:96" x14ac:dyDescent="0.25">
      <c r="AA551" s="118"/>
      <c r="CR551" s="59"/>
    </row>
    <row r="552" spans="27:96" x14ac:dyDescent="0.25">
      <c r="AA552" s="118"/>
      <c r="CR552" s="59"/>
    </row>
    <row r="553" spans="27:96" x14ac:dyDescent="0.25">
      <c r="AA553" s="118"/>
      <c r="CR553" s="59"/>
    </row>
    <row r="554" spans="27:96" x14ac:dyDescent="0.25">
      <c r="AA554" s="118"/>
      <c r="CR554" s="59"/>
    </row>
    <row r="555" spans="27:96" x14ac:dyDescent="0.25">
      <c r="AA555" s="118"/>
      <c r="CR555" s="59"/>
    </row>
    <row r="556" spans="27:96" x14ac:dyDescent="0.25">
      <c r="AA556" s="118"/>
      <c r="CR556" s="59"/>
    </row>
    <row r="557" spans="27:96" x14ac:dyDescent="0.25">
      <c r="AA557" s="118"/>
      <c r="CR557" s="59"/>
    </row>
    <row r="558" spans="27:96" x14ac:dyDescent="0.25">
      <c r="AA558" s="118"/>
      <c r="CR558" s="59"/>
    </row>
    <row r="559" spans="27:96" x14ac:dyDescent="0.25">
      <c r="AA559" s="118"/>
      <c r="CR559" s="59"/>
    </row>
    <row r="560" spans="27:96" x14ac:dyDescent="0.25">
      <c r="AA560" s="118"/>
      <c r="CR560" s="59"/>
    </row>
    <row r="561" spans="27:96" x14ac:dyDescent="0.25">
      <c r="AA561" s="118"/>
      <c r="CR561" s="59"/>
    </row>
    <row r="562" spans="27:96" x14ac:dyDescent="0.25">
      <c r="AA562" s="118"/>
      <c r="CR562" s="59"/>
    </row>
    <row r="563" spans="27:96" x14ac:dyDescent="0.25">
      <c r="AA563" s="118"/>
      <c r="CR563" s="59"/>
    </row>
    <row r="564" spans="27:96" x14ac:dyDescent="0.25">
      <c r="AA564" s="118"/>
      <c r="CR564" s="59"/>
    </row>
    <row r="565" spans="27:96" x14ac:dyDescent="0.25">
      <c r="AA565" s="118"/>
      <c r="CR565" s="59"/>
    </row>
    <row r="566" spans="27:96" x14ac:dyDescent="0.25">
      <c r="AA566" s="118"/>
      <c r="CR566" s="59"/>
    </row>
    <row r="567" spans="27:96" x14ac:dyDescent="0.25">
      <c r="AA567" s="118"/>
      <c r="CR567" s="59"/>
    </row>
    <row r="568" spans="27:96" x14ac:dyDescent="0.25">
      <c r="AA568" s="118"/>
      <c r="CR568" s="59"/>
    </row>
    <row r="569" spans="27:96" x14ac:dyDescent="0.25">
      <c r="AA569" s="118"/>
      <c r="CR569" s="59"/>
    </row>
    <row r="570" spans="27:96" x14ac:dyDescent="0.25">
      <c r="AA570" s="118"/>
      <c r="CR570" s="59"/>
    </row>
    <row r="571" spans="27:96" x14ac:dyDescent="0.25">
      <c r="AA571" s="118"/>
      <c r="CR571" s="59"/>
    </row>
    <row r="572" spans="27:96" x14ac:dyDescent="0.25">
      <c r="AA572" s="118"/>
      <c r="CR572" s="59"/>
    </row>
    <row r="573" spans="27:96" x14ac:dyDescent="0.25">
      <c r="AA573" s="118"/>
      <c r="CR573" s="59"/>
    </row>
    <row r="574" spans="27:96" x14ac:dyDescent="0.25">
      <c r="AA574" s="118"/>
      <c r="CR574" s="59"/>
    </row>
    <row r="575" spans="27:96" x14ac:dyDescent="0.25">
      <c r="AA575" s="118"/>
      <c r="CR575" s="59"/>
    </row>
    <row r="576" spans="27:96" x14ac:dyDescent="0.25">
      <c r="AA576" s="118"/>
      <c r="CR576" s="59"/>
    </row>
    <row r="577" spans="27:96" x14ac:dyDescent="0.25">
      <c r="AA577" s="118"/>
      <c r="CR577" s="59"/>
    </row>
    <row r="578" spans="27:96" x14ac:dyDescent="0.25">
      <c r="AA578" s="118"/>
      <c r="CR578" s="59"/>
    </row>
    <row r="579" spans="27:96" x14ac:dyDescent="0.25">
      <c r="AA579" s="118"/>
      <c r="CR579" s="59"/>
    </row>
    <row r="580" spans="27:96" x14ac:dyDescent="0.25">
      <c r="AA580" s="118"/>
      <c r="CR580" s="59"/>
    </row>
    <row r="581" spans="27:96" x14ac:dyDescent="0.25">
      <c r="AA581" s="118"/>
      <c r="CR581" s="59"/>
    </row>
    <row r="582" spans="27:96" x14ac:dyDescent="0.25">
      <c r="AA582" s="118"/>
      <c r="CR582" s="59"/>
    </row>
    <row r="583" spans="27:96" x14ac:dyDescent="0.25">
      <c r="AA583" s="118"/>
      <c r="CR583" s="59"/>
    </row>
    <row r="584" spans="27:96" x14ac:dyDescent="0.25">
      <c r="AA584" s="118"/>
      <c r="CR584" s="59"/>
    </row>
    <row r="585" spans="27:96" x14ac:dyDescent="0.25">
      <c r="AA585" s="118"/>
      <c r="CR585" s="59"/>
    </row>
    <row r="586" spans="27:96" x14ac:dyDescent="0.25">
      <c r="AA586" s="118"/>
      <c r="CR586" s="59"/>
    </row>
    <row r="587" spans="27:96" x14ac:dyDescent="0.25">
      <c r="AA587" s="118"/>
      <c r="CR587" s="59"/>
    </row>
    <row r="588" spans="27:96" x14ac:dyDescent="0.25">
      <c r="AA588" s="118"/>
      <c r="CR588" s="59"/>
    </row>
    <row r="589" spans="27:96" x14ac:dyDescent="0.25">
      <c r="AA589" s="118"/>
      <c r="CR589" s="59"/>
    </row>
    <row r="590" spans="27:96" x14ac:dyDescent="0.25">
      <c r="AA590" s="118"/>
      <c r="CR590" s="59"/>
    </row>
    <row r="591" spans="27:96" x14ac:dyDescent="0.25">
      <c r="AA591" s="118"/>
      <c r="CR591" s="59"/>
    </row>
    <row r="592" spans="27:96" x14ac:dyDescent="0.25">
      <c r="AA592" s="118"/>
      <c r="CR592" s="59"/>
    </row>
    <row r="593" spans="27:96" x14ac:dyDescent="0.25">
      <c r="AA593" s="118"/>
      <c r="CR593" s="59"/>
    </row>
    <row r="594" spans="27:96" x14ac:dyDescent="0.25">
      <c r="AA594" s="118"/>
      <c r="CR594" s="59"/>
    </row>
    <row r="595" spans="27:96" x14ac:dyDescent="0.25">
      <c r="AA595" s="118"/>
      <c r="CR595" s="59"/>
    </row>
    <row r="596" spans="27:96" x14ac:dyDescent="0.25">
      <c r="AA596" s="118"/>
      <c r="CR596" s="59"/>
    </row>
    <row r="597" spans="27:96" x14ac:dyDescent="0.25">
      <c r="AA597" s="118"/>
      <c r="CR597" s="59"/>
    </row>
    <row r="598" spans="27:96" x14ac:dyDescent="0.25">
      <c r="AA598" s="118"/>
      <c r="CR598" s="59"/>
    </row>
    <row r="599" spans="27:96" x14ac:dyDescent="0.25">
      <c r="AA599" s="118"/>
      <c r="CR599" s="59"/>
    </row>
    <row r="600" spans="27:96" x14ac:dyDescent="0.25">
      <c r="AA600" s="118"/>
      <c r="CR600" s="59"/>
    </row>
    <row r="601" spans="27:96" x14ac:dyDescent="0.25">
      <c r="AA601" s="118"/>
      <c r="CR601" s="59"/>
    </row>
    <row r="602" spans="27:96" x14ac:dyDescent="0.25">
      <c r="AA602" s="118"/>
      <c r="CR602" s="59"/>
    </row>
    <row r="603" spans="27:96" x14ac:dyDescent="0.25">
      <c r="AA603" s="118"/>
      <c r="CR603" s="59"/>
    </row>
    <row r="604" spans="27:96" x14ac:dyDescent="0.25">
      <c r="AA604" s="118"/>
      <c r="CR604" s="59"/>
    </row>
    <row r="605" spans="27:96" x14ac:dyDescent="0.25">
      <c r="AA605" s="118"/>
      <c r="CR605" s="59"/>
    </row>
    <row r="606" spans="27:96" x14ac:dyDescent="0.25">
      <c r="AA606" s="118"/>
      <c r="CR606" s="59"/>
    </row>
    <row r="607" spans="27:96" x14ac:dyDescent="0.25">
      <c r="AA607" s="118"/>
      <c r="CR607" s="59"/>
    </row>
    <row r="608" spans="27:96" x14ac:dyDescent="0.25">
      <c r="AA608" s="118"/>
      <c r="CR608" s="59"/>
    </row>
    <row r="609" spans="27:96" x14ac:dyDescent="0.25">
      <c r="AA609" s="118"/>
      <c r="CR609" s="59"/>
    </row>
    <row r="610" spans="27:96" x14ac:dyDescent="0.25">
      <c r="AA610" s="118"/>
      <c r="CR610" s="59"/>
    </row>
    <row r="611" spans="27:96" x14ac:dyDescent="0.25">
      <c r="AA611" s="118"/>
      <c r="CR611" s="59"/>
    </row>
    <row r="612" spans="27:96" x14ac:dyDescent="0.25">
      <c r="AA612" s="118"/>
      <c r="CR612" s="59"/>
    </row>
    <row r="613" spans="27:96" x14ac:dyDescent="0.25">
      <c r="AA613" s="118"/>
      <c r="CR613" s="59"/>
    </row>
    <row r="614" spans="27:96" x14ac:dyDescent="0.25">
      <c r="AA614" s="118"/>
      <c r="CR614" s="59"/>
    </row>
    <row r="615" spans="27:96" x14ac:dyDescent="0.25">
      <c r="AA615" s="118"/>
      <c r="CR615" s="59"/>
    </row>
    <row r="616" spans="27:96" x14ac:dyDescent="0.25">
      <c r="AA616" s="118"/>
      <c r="CR616" s="59"/>
    </row>
    <row r="617" spans="27:96" x14ac:dyDescent="0.25">
      <c r="AA617" s="118"/>
      <c r="CR617" s="59"/>
    </row>
    <row r="618" spans="27:96" x14ac:dyDescent="0.25">
      <c r="AA618" s="118"/>
      <c r="CR618" s="59"/>
    </row>
    <row r="619" spans="27:96" x14ac:dyDescent="0.25">
      <c r="AA619" s="118"/>
      <c r="CR619" s="59"/>
    </row>
    <row r="620" spans="27:96" x14ac:dyDescent="0.25">
      <c r="AA620" s="118"/>
      <c r="CR620" s="59"/>
    </row>
    <row r="621" spans="27:96" x14ac:dyDescent="0.25">
      <c r="AA621" s="118"/>
      <c r="CR621" s="59"/>
    </row>
    <row r="622" spans="27:96" x14ac:dyDescent="0.25">
      <c r="AA622" s="118"/>
      <c r="CR622" s="59"/>
    </row>
    <row r="623" spans="27:96" x14ac:dyDescent="0.25">
      <c r="AA623" s="118"/>
      <c r="CR623" s="59"/>
    </row>
    <row r="624" spans="27:96" x14ac:dyDescent="0.25">
      <c r="AA624" s="118"/>
      <c r="CR624" s="59"/>
    </row>
    <row r="625" spans="27:96" x14ac:dyDescent="0.25">
      <c r="AA625" s="118"/>
      <c r="CR625" s="59"/>
    </row>
    <row r="626" spans="27:96" x14ac:dyDescent="0.25">
      <c r="AA626" s="118"/>
      <c r="CR626" s="59"/>
    </row>
    <row r="627" spans="27:96" x14ac:dyDescent="0.25">
      <c r="AA627" s="118"/>
      <c r="CR627" s="59"/>
    </row>
    <row r="628" spans="27:96" x14ac:dyDescent="0.25">
      <c r="AA628" s="118"/>
      <c r="CR628" s="59"/>
    </row>
    <row r="629" spans="27:96" x14ac:dyDescent="0.25">
      <c r="AA629" s="118"/>
      <c r="CR629" s="59"/>
    </row>
    <row r="630" spans="27:96" x14ac:dyDescent="0.25">
      <c r="AA630" s="118"/>
      <c r="CR630" s="59"/>
    </row>
    <row r="631" spans="27:96" x14ac:dyDescent="0.25">
      <c r="AA631" s="118"/>
      <c r="CR631" s="59"/>
    </row>
    <row r="632" spans="27:96" x14ac:dyDescent="0.25">
      <c r="AA632" s="118"/>
      <c r="CR632" s="59"/>
    </row>
    <row r="633" spans="27:96" x14ac:dyDescent="0.25">
      <c r="AA633" s="118"/>
      <c r="CR633" s="59"/>
    </row>
    <row r="634" spans="27:96" x14ac:dyDescent="0.25">
      <c r="AA634" s="118"/>
      <c r="CR634" s="59"/>
    </row>
    <row r="635" spans="27:96" x14ac:dyDescent="0.25">
      <c r="AA635" s="118"/>
      <c r="CR635" s="59"/>
    </row>
    <row r="636" spans="27:96" x14ac:dyDescent="0.25">
      <c r="AA636" s="118"/>
      <c r="CR636" s="59"/>
    </row>
    <row r="637" spans="27:96" x14ac:dyDescent="0.25">
      <c r="AA637" s="118"/>
      <c r="CR637" s="59"/>
    </row>
    <row r="638" spans="27:96" x14ac:dyDescent="0.25">
      <c r="AA638" s="118"/>
      <c r="CR638" s="59"/>
    </row>
    <row r="639" spans="27:96" x14ac:dyDescent="0.25">
      <c r="AA639" s="118"/>
      <c r="CR639" s="59"/>
    </row>
    <row r="640" spans="27:96" x14ac:dyDescent="0.25">
      <c r="AA640" s="118"/>
      <c r="CR640" s="59"/>
    </row>
    <row r="641" spans="27:96" x14ac:dyDescent="0.25">
      <c r="AA641" s="118"/>
      <c r="CR641" s="59"/>
    </row>
    <row r="642" spans="27:96" x14ac:dyDescent="0.25">
      <c r="AA642" s="118"/>
      <c r="CR642" s="59"/>
    </row>
    <row r="643" spans="27:96" x14ac:dyDescent="0.25">
      <c r="AA643" s="118"/>
      <c r="CR643" s="59"/>
    </row>
    <row r="644" spans="27:96" x14ac:dyDescent="0.25">
      <c r="AA644" s="118"/>
      <c r="CR644" s="59"/>
    </row>
    <row r="645" spans="27:96" x14ac:dyDescent="0.25">
      <c r="AA645" s="118"/>
      <c r="CR645" s="59"/>
    </row>
    <row r="646" spans="27:96" x14ac:dyDescent="0.25">
      <c r="AA646" s="118"/>
      <c r="CR646" s="59"/>
    </row>
    <row r="647" spans="27:96" x14ac:dyDescent="0.25">
      <c r="AA647" s="118"/>
      <c r="CR647" s="59"/>
    </row>
    <row r="648" spans="27:96" x14ac:dyDescent="0.25">
      <c r="AA648" s="118"/>
      <c r="CR648" s="59"/>
    </row>
    <row r="649" spans="27:96" x14ac:dyDescent="0.25">
      <c r="AA649" s="118"/>
      <c r="CR649" s="59"/>
    </row>
    <row r="650" spans="27:96" x14ac:dyDescent="0.25">
      <c r="AA650" s="118"/>
      <c r="CR650" s="59"/>
    </row>
    <row r="651" spans="27:96" x14ac:dyDescent="0.25">
      <c r="AA651" s="118"/>
      <c r="CR651" s="59"/>
    </row>
    <row r="652" spans="27:96" x14ac:dyDescent="0.25">
      <c r="AA652" s="118"/>
      <c r="CR652" s="59"/>
    </row>
    <row r="653" spans="27:96" x14ac:dyDescent="0.25">
      <c r="AA653" s="118"/>
      <c r="CR653" s="59"/>
    </row>
    <row r="654" spans="27:96" x14ac:dyDescent="0.25">
      <c r="AA654" s="118"/>
      <c r="CR654" s="59"/>
    </row>
    <row r="655" spans="27:96" x14ac:dyDescent="0.25">
      <c r="AA655" s="118"/>
      <c r="CR655" s="59"/>
    </row>
    <row r="656" spans="27:96" x14ac:dyDescent="0.25">
      <c r="AA656" s="118"/>
      <c r="CR656" s="59"/>
    </row>
    <row r="657" spans="27:96" x14ac:dyDescent="0.25">
      <c r="AA657" s="118"/>
      <c r="CR657" s="59"/>
    </row>
    <row r="658" spans="27:96" x14ac:dyDescent="0.25">
      <c r="AA658" s="118"/>
      <c r="CR658" s="59"/>
    </row>
    <row r="659" spans="27:96" x14ac:dyDescent="0.25">
      <c r="AA659" s="118"/>
      <c r="CR659" s="59"/>
    </row>
    <row r="660" spans="27:96" x14ac:dyDescent="0.25">
      <c r="AA660" s="118"/>
      <c r="CR660" s="59"/>
    </row>
    <row r="661" spans="27:96" x14ac:dyDescent="0.25">
      <c r="AA661" s="118"/>
      <c r="CR661" s="59"/>
    </row>
    <row r="662" spans="27:96" x14ac:dyDescent="0.25">
      <c r="AA662" s="118"/>
      <c r="CR662" s="59"/>
    </row>
    <row r="663" spans="27:96" x14ac:dyDescent="0.25">
      <c r="AA663" s="118"/>
      <c r="CR663" s="59"/>
    </row>
    <row r="664" spans="27:96" x14ac:dyDescent="0.25">
      <c r="AA664" s="118"/>
      <c r="CR664" s="59"/>
    </row>
    <row r="665" spans="27:96" x14ac:dyDescent="0.25">
      <c r="AA665" s="118"/>
      <c r="CR665" s="59"/>
    </row>
    <row r="666" spans="27:96" x14ac:dyDescent="0.25">
      <c r="AA666" s="118"/>
      <c r="CR666" s="59"/>
    </row>
    <row r="667" spans="27:96" x14ac:dyDescent="0.25">
      <c r="AA667" s="118"/>
      <c r="CR667" s="59"/>
    </row>
    <row r="668" spans="27:96" x14ac:dyDescent="0.25">
      <c r="AA668" s="118"/>
      <c r="CR668" s="59"/>
    </row>
    <row r="669" spans="27:96" x14ac:dyDescent="0.25">
      <c r="AA669" s="118"/>
      <c r="CR669" s="59"/>
    </row>
    <row r="670" spans="27:96" x14ac:dyDescent="0.25">
      <c r="AA670" s="118"/>
      <c r="CR670" s="59"/>
    </row>
    <row r="671" spans="27:96" x14ac:dyDescent="0.25">
      <c r="AA671" s="118"/>
      <c r="CR671" s="59"/>
    </row>
    <row r="672" spans="27:96" x14ac:dyDescent="0.25">
      <c r="AA672" s="118"/>
      <c r="CR672" s="59"/>
    </row>
    <row r="673" spans="27:96" x14ac:dyDescent="0.25">
      <c r="AA673" s="118"/>
      <c r="CR673" s="59"/>
    </row>
    <row r="674" spans="27:96" x14ac:dyDescent="0.25">
      <c r="AA674" s="118"/>
      <c r="CR674" s="59"/>
    </row>
    <row r="675" spans="27:96" x14ac:dyDescent="0.25">
      <c r="AA675" s="118"/>
      <c r="CR675" s="59"/>
    </row>
    <row r="676" spans="27:96" x14ac:dyDescent="0.25">
      <c r="AA676" s="118"/>
      <c r="CR676" s="59"/>
    </row>
    <row r="677" spans="27:96" x14ac:dyDescent="0.25">
      <c r="AA677" s="118"/>
      <c r="CR677" s="59"/>
    </row>
    <row r="678" spans="27:96" x14ac:dyDescent="0.25">
      <c r="AA678" s="118"/>
      <c r="CR678" s="59"/>
    </row>
    <row r="679" spans="27:96" x14ac:dyDescent="0.25">
      <c r="AA679" s="118"/>
      <c r="CR679" s="59"/>
    </row>
    <row r="680" spans="27:96" x14ac:dyDescent="0.25">
      <c r="AA680" s="118"/>
      <c r="CR680" s="59"/>
    </row>
    <row r="681" spans="27:96" x14ac:dyDescent="0.25">
      <c r="AA681" s="118"/>
      <c r="CR681" s="59"/>
    </row>
    <row r="682" spans="27:96" x14ac:dyDescent="0.25">
      <c r="AA682" s="118"/>
      <c r="CR682" s="59"/>
    </row>
    <row r="683" spans="27:96" x14ac:dyDescent="0.25">
      <c r="AA683" s="118"/>
      <c r="CR683" s="59"/>
    </row>
    <row r="684" spans="27:96" x14ac:dyDescent="0.25">
      <c r="AA684" s="118"/>
      <c r="CR684" s="59"/>
    </row>
    <row r="685" spans="27:96" x14ac:dyDescent="0.25">
      <c r="AA685" s="118"/>
      <c r="CR685" s="59"/>
    </row>
    <row r="686" spans="27:96" x14ac:dyDescent="0.25">
      <c r="AA686" s="118"/>
      <c r="CR686" s="59"/>
    </row>
    <row r="687" spans="27:96" x14ac:dyDescent="0.25">
      <c r="AA687" s="118"/>
      <c r="CR687" s="59"/>
    </row>
    <row r="688" spans="27:96" x14ac:dyDescent="0.25">
      <c r="AA688" s="118"/>
      <c r="CR688" s="59"/>
    </row>
    <row r="689" spans="27:96" x14ac:dyDescent="0.25">
      <c r="AA689" s="118"/>
      <c r="CR689" s="59"/>
    </row>
    <row r="690" spans="27:96" x14ac:dyDescent="0.25">
      <c r="AA690" s="118"/>
      <c r="CR690" s="59"/>
    </row>
    <row r="691" spans="27:96" x14ac:dyDescent="0.25">
      <c r="AA691" s="118"/>
      <c r="CR691" s="59"/>
    </row>
    <row r="692" spans="27:96" x14ac:dyDescent="0.25">
      <c r="AA692" s="118"/>
      <c r="CR692" s="59"/>
    </row>
    <row r="693" spans="27:96" x14ac:dyDescent="0.25">
      <c r="AA693" s="118"/>
      <c r="CR693" s="59"/>
    </row>
    <row r="694" spans="27:96" x14ac:dyDescent="0.25">
      <c r="AA694" s="118"/>
      <c r="CR694" s="59"/>
    </row>
    <row r="695" spans="27:96" x14ac:dyDescent="0.25">
      <c r="AA695" s="118"/>
      <c r="CR695" s="59"/>
    </row>
    <row r="696" spans="27:96" x14ac:dyDescent="0.25">
      <c r="AA696" s="118"/>
      <c r="CR696" s="59"/>
    </row>
    <row r="697" spans="27:96" x14ac:dyDescent="0.25">
      <c r="AA697" s="118"/>
      <c r="CR697" s="59"/>
    </row>
    <row r="698" spans="27:96" x14ac:dyDescent="0.25">
      <c r="AA698" s="118"/>
      <c r="CR698" s="59"/>
    </row>
    <row r="699" spans="27:96" x14ac:dyDescent="0.25">
      <c r="AA699" s="118"/>
      <c r="CR699" s="59"/>
    </row>
    <row r="700" spans="27:96" x14ac:dyDescent="0.25">
      <c r="AA700" s="118"/>
      <c r="CR700" s="59"/>
    </row>
    <row r="701" spans="27:96" x14ac:dyDescent="0.25">
      <c r="AA701" s="118"/>
      <c r="CR701" s="59"/>
    </row>
    <row r="702" spans="27:96" x14ac:dyDescent="0.25">
      <c r="AA702" s="118"/>
      <c r="CR702" s="59"/>
    </row>
    <row r="703" spans="27:96" x14ac:dyDescent="0.25">
      <c r="AA703" s="118"/>
      <c r="CR703" s="59"/>
    </row>
    <row r="704" spans="27:96" x14ac:dyDescent="0.25">
      <c r="AA704" s="118"/>
      <c r="CR704" s="59"/>
    </row>
    <row r="705" spans="27:96" x14ac:dyDescent="0.25">
      <c r="AA705" s="118"/>
      <c r="CR705" s="59"/>
    </row>
    <row r="706" spans="27:96" x14ac:dyDescent="0.25">
      <c r="AA706" s="118"/>
      <c r="CR706" s="59"/>
    </row>
    <row r="707" spans="27:96" x14ac:dyDescent="0.25">
      <c r="AA707" s="118"/>
      <c r="CR707" s="59"/>
    </row>
    <row r="708" spans="27:96" x14ac:dyDescent="0.25">
      <c r="AA708" s="118"/>
      <c r="CR708" s="59"/>
    </row>
    <row r="709" spans="27:96" x14ac:dyDescent="0.25">
      <c r="AA709" s="118"/>
      <c r="CR709" s="59"/>
    </row>
    <row r="710" spans="27:96" x14ac:dyDescent="0.25">
      <c r="AA710" s="118"/>
      <c r="CR710" s="59"/>
    </row>
    <row r="711" spans="27:96" x14ac:dyDescent="0.25">
      <c r="AA711" s="118"/>
      <c r="CR711" s="59"/>
    </row>
    <row r="712" spans="27:96" x14ac:dyDescent="0.25">
      <c r="AA712" s="118"/>
      <c r="CR712" s="59"/>
    </row>
    <row r="713" spans="27:96" x14ac:dyDescent="0.25">
      <c r="AA713" s="118"/>
      <c r="CR713" s="59"/>
    </row>
    <row r="714" spans="27:96" x14ac:dyDescent="0.25">
      <c r="AA714" s="118"/>
      <c r="CR714" s="59"/>
    </row>
    <row r="715" spans="27:96" x14ac:dyDescent="0.25">
      <c r="AA715" s="118"/>
      <c r="CR715" s="59"/>
    </row>
    <row r="716" spans="27:96" x14ac:dyDescent="0.25">
      <c r="AA716" s="118"/>
      <c r="CR716" s="59"/>
    </row>
    <row r="717" spans="27:96" x14ac:dyDescent="0.25">
      <c r="AA717" s="118"/>
      <c r="CR717" s="59"/>
    </row>
    <row r="718" spans="27:96" x14ac:dyDescent="0.25">
      <c r="AA718" s="118"/>
      <c r="CR718" s="59"/>
    </row>
    <row r="719" spans="27:96" x14ac:dyDescent="0.25">
      <c r="AA719" s="118"/>
      <c r="CR719" s="59"/>
    </row>
    <row r="720" spans="27:96" x14ac:dyDescent="0.25">
      <c r="AA720" s="118"/>
      <c r="CR720" s="59"/>
    </row>
    <row r="721" spans="27:96" x14ac:dyDescent="0.25">
      <c r="AA721" s="118"/>
      <c r="CR721" s="59"/>
    </row>
    <row r="722" spans="27:96" x14ac:dyDescent="0.25">
      <c r="AA722" s="118"/>
      <c r="CR722" s="59"/>
    </row>
    <row r="723" spans="27:96" x14ac:dyDescent="0.25">
      <c r="AA723" s="118"/>
      <c r="CR723" s="59"/>
    </row>
    <row r="724" spans="27:96" x14ac:dyDescent="0.25">
      <c r="AA724" s="118"/>
      <c r="CR724" s="59"/>
    </row>
    <row r="725" spans="27:96" x14ac:dyDescent="0.25">
      <c r="AA725" s="118"/>
      <c r="CR725" s="59"/>
    </row>
    <row r="726" spans="27:96" x14ac:dyDescent="0.25">
      <c r="AA726" s="118"/>
      <c r="CR726" s="59"/>
    </row>
    <row r="727" spans="27:96" x14ac:dyDescent="0.25">
      <c r="AA727" s="118"/>
      <c r="CR727" s="59"/>
    </row>
    <row r="728" spans="27:96" x14ac:dyDescent="0.25">
      <c r="AA728" s="118"/>
      <c r="CR728" s="59"/>
    </row>
    <row r="729" spans="27:96" x14ac:dyDescent="0.25">
      <c r="AA729" s="118"/>
      <c r="CR729" s="59"/>
    </row>
    <row r="730" spans="27:96" x14ac:dyDescent="0.25">
      <c r="AA730" s="118"/>
      <c r="CR730" s="59"/>
    </row>
    <row r="731" spans="27:96" x14ac:dyDescent="0.25">
      <c r="AA731" s="118"/>
      <c r="CR731" s="59"/>
    </row>
    <row r="732" spans="27:96" x14ac:dyDescent="0.25">
      <c r="AA732" s="118"/>
      <c r="CR732" s="59"/>
    </row>
    <row r="733" spans="27:96" x14ac:dyDescent="0.25">
      <c r="AA733" s="118"/>
      <c r="CR733" s="59"/>
    </row>
    <row r="734" spans="27:96" x14ac:dyDescent="0.25">
      <c r="AA734" s="118"/>
      <c r="CR734" s="59"/>
    </row>
    <row r="735" spans="27:96" x14ac:dyDescent="0.25">
      <c r="AA735" s="118"/>
      <c r="CR735" s="59"/>
    </row>
    <row r="736" spans="27:96" x14ac:dyDescent="0.25">
      <c r="AA736" s="118"/>
      <c r="CR736" s="59"/>
    </row>
    <row r="737" spans="27:96" x14ac:dyDescent="0.25">
      <c r="AA737" s="118"/>
      <c r="CR737" s="59"/>
    </row>
    <row r="738" spans="27:96" x14ac:dyDescent="0.25">
      <c r="AA738" s="118"/>
      <c r="CR738" s="59"/>
    </row>
    <row r="739" spans="27:96" x14ac:dyDescent="0.25">
      <c r="AA739" s="118"/>
      <c r="CR739" s="59"/>
    </row>
    <row r="740" spans="27:96" x14ac:dyDescent="0.25">
      <c r="AA740" s="118"/>
      <c r="CR740" s="59"/>
    </row>
    <row r="741" spans="27:96" x14ac:dyDescent="0.25">
      <c r="AA741" s="118"/>
      <c r="CR741" s="59"/>
    </row>
    <row r="742" spans="27:96" x14ac:dyDescent="0.25">
      <c r="AA742" s="118"/>
      <c r="CR742" s="59"/>
    </row>
    <row r="743" spans="27:96" x14ac:dyDescent="0.25">
      <c r="AA743" s="118"/>
      <c r="CR743" s="59"/>
    </row>
    <row r="744" spans="27:96" x14ac:dyDescent="0.25">
      <c r="AA744" s="118"/>
      <c r="CR744" s="59"/>
    </row>
    <row r="745" spans="27:96" x14ac:dyDescent="0.25">
      <c r="AA745" s="118"/>
      <c r="CR745" s="59"/>
    </row>
    <row r="746" spans="27:96" x14ac:dyDescent="0.25">
      <c r="AA746" s="118"/>
      <c r="CR746" s="59"/>
    </row>
    <row r="747" spans="27:96" x14ac:dyDescent="0.25">
      <c r="AA747" s="118"/>
      <c r="CR747" s="59"/>
    </row>
    <row r="748" spans="27:96" x14ac:dyDescent="0.25">
      <c r="AA748" s="118"/>
      <c r="CR748" s="59"/>
    </row>
    <row r="749" spans="27:96" x14ac:dyDescent="0.25">
      <c r="AA749" s="118"/>
      <c r="CR749" s="59"/>
    </row>
    <row r="750" spans="27:96" x14ac:dyDescent="0.25">
      <c r="AA750" s="118"/>
      <c r="CR750" s="59"/>
    </row>
    <row r="751" spans="27:96" x14ac:dyDescent="0.25">
      <c r="AA751" s="118"/>
      <c r="CR751" s="59"/>
    </row>
    <row r="752" spans="27:96" x14ac:dyDescent="0.25">
      <c r="AA752" s="118"/>
      <c r="CR752" s="59"/>
    </row>
    <row r="753" spans="27:96" x14ac:dyDescent="0.25">
      <c r="AA753" s="118"/>
      <c r="CR753" s="59"/>
    </row>
    <row r="754" spans="27:96" x14ac:dyDescent="0.25">
      <c r="AA754" s="118"/>
      <c r="CR754" s="59"/>
    </row>
    <row r="755" spans="27:96" x14ac:dyDescent="0.25">
      <c r="AA755" s="118"/>
      <c r="CR755" s="59"/>
    </row>
    <row r="756" spans="27:96" x14ac:dyDescent="0.25">
      <c r="AA756" s="118"/>
      <c r="CR756" s="59"/>
    </row>
    <row r="757" spans="27:96" x14ac:dyDescent="0.25">
      <c r="AA757" s="118"/>
      <c r="CR757" s="59"/>
    </row>
    <row r="758" spans="27:96" x14ac:dyDescent="0.25">
      <c r="AA758" s="118"/>
      <c r="CR758" s="59"/>
    </row>
    <row r="759" spans="27:96" x14ac:dyDescent="0.25">
      <c r="AA759" s="118"/>
      <c r="CR759" s="59"/>
    </row>
    <row r="760" spans="27:96" x14ac:dyDescent="0.25">
      <c r="AA760" s="118"/>
      <c r="CR760" s="59"/>
    </row>
    <row r="761" spans="27:96" x14ac:dyDescent="0.25">
      <c r="AA761" s="118"/>
      <c r="CR761" s="59"/>
    </row>
    <row r="762" spans="27:96" x14ac:dyDescent="0.25">
      <c r="AA762" s="118"/>
      <c r="CR762" s="59"/>
    </row>
    <row r="763" spans="27:96" x14ac:dyDescent="0.25">
      <c r="AA763" s="118"/>
      <c r="CR763" s="59"/>
    </row>
    <row r="764" spans="27:96" x14ac:dyDescent="0.25">
      <c r="AA764" s="118"/>
      <c r="CR764" s="59"/>
    </row>
    <row r="765" spans="27:96" x14ac:dyDescent="0.25">
      <c r="AA765" s="118"/>
      <c r="CR765" s="59"/>
    </row>
    <row r="766" spans="27:96" x14ac:dyDescent="0.25">
      <c r="AA766" s="118"/>
      <c r="CR766" s="59"/>
    </row>
    <row r="767" spans="27:96" x14ac:dyDescent="0.25">
      <c r="AA767" s="118"/>
      <c r="CR767" s="59"/>
    </row>
    <row r="768" spans="27:96" x14ac:dyDescent="0.25">
      <c r="AA768" s="118"/>
      <c r="CR768" s="59"/>
    </row>
    <row r="769" spans="27:96" x14ac:dyDescent="0.25">
      <c r="AA769" s="118"/>
      <c r="CR769" s="59"/>
    </row>
    <row r="770" spans="27:96" x14ac:dyDescent="0.25">
      <c r="AA770" s="118"/>
      <c r="CR770" s="59"/>
    </row>
    <row r="771" spans="27:96" x14ac:dyDescent="0.25">
      <c r="AA771" s="118"/>
      <c r="CR771" s="59"/>
    </row>
    <row r="772" spans="27:96" x14ac:dyDescent="0.25">
      <c r="AA772" s="118"/>
      <c r="CR772" s="59"/>
    </row>
    <row r="773" spans="27:96" x14ac:dyDescent="0.25">
      <c r="AA773" s="118"/>
      <c r="CR773" s="59"/>
    </row>
    <row r="774" spans="27:96" x14ac:dyDescent="0.25">
      <c r="AA774" s="118"/>
      <c r="CR774" s="59"/>
    </row>
    <row r="775" spans="27:96" x14ac:dyDescent="0.25">
      <c r="AA775" s="118"/>
      <c r="CR775" s="59"/>
    </row>
    <row r="776" spans="27:96" x14ac:dyDescent="0.25">
      <c r="AA776" s="118"/>
      <c r="CR776" s="59"/>
    </row>
    <row r="777" spans="27:96" x14ac:dyDescent="0.25">
      <c r="AA777" s="118"/>
      <c r="CR777" s="59"/>
    </row>
    <row r="778" spans="27:96" x14ac:dyDescent="0.25">
      <c r="AA778" s="118"/>
      <c r="CR778" s="59"/>
    </row>
    <row r="779" spans="27:96" x14ac:dyDescent="0.25">
      <c r="AA779" s="118"/>
      <c r="CR779" s="59"/>
    </row>
    <row r="780" spans="27:96" x14ac:dyDescent="0.25">
      <c r="AA780" s="118"/>
      <c r="CR780" s="59"/>
    </row>
    <row r="781" spans="27:96" x14ac:dyDescent="0.25">
      <c r="AA781" s="118"/>
      <c r="CR781" s="59"/>
    </row>
    <row r="782" spans="27:96" x14ac:dyDescent="0.25">
      <c r="AA782" s="118"/>
      <c r="CR782" s="59"/>
    </row>
    <row r="783" spans="27:96" x14ac:dyDescent="0.25">
      <c r="AA783" s="118"/>
      <c r="CR783" s="59"/>
    </row>
    <row r="784" spans="27:96" x14ac:dyDescent="0.25">
      <c r="AA784" s="118"/>
      <c r="CR784" s="59"/>
    </row>
    <row r="785" spans="27:96" x14ac:dyDescent="0.25">
      <c r="AA785" s="118"/>
      <c r="CR785" s="59"/>
    </row>
    <row r="786" spans="27:96" x14ac:dyDescent="0.25">
      <c r="AA786" s="118"/>
      <c r="CR786" s="59"/>
    </row>
    <row r="787" spans="27:96" x14ac:dyDescent="0.25">
      <c r="AA787" s="118"/>
      <c r="CR787" s="59"/>
    </row>
    <row r="788" spans="27:96" x14ac:dyDescent="0.25">
      <c r="AA788" s="118"/>
      <c r="CR788" s="59"/>
    </row>
    <row r="789" spans="27:96" x14ac:dyDescent="0.25">
      <c r="AA789" s="118"/>
      <c r="CR789" s="59"/>
    </row>
    <row r="790" spans="27:96" x14ac:dyDescent="0.25">
      <c r="AA790" s="118"/>
      <c r="CR790" s="59"/>
    </row>
    <row r="791" spans="27:96" x14ac:dyDescent="0.25">
      <c r="AA791" s="118"/>
      <c r="CR791" s="59"/>
    </row>
    <row r="792" spans="27:96" x14ac:dyDescent="0.25">
      <c r="AA792" s="118"/>
      <c r="CR792" s="59"/>
    </row>
    <row r="793" spans="27:96" x14ac:dyDescent="0.25">
      <c r="AA793" s="118"/>
      <c r="CR793" s="59"/>
    </row>
    <row r="794" spans="27:96" x14ac:dyDescent="0.25">
      <c r="AA794" s="118"/>
      <c r="CR794" s="59"/>
    </row>
    <row r="795" spans="27:96" x14ac:dyDescent="0.25">
      <c r="AA795" s="118"/>
      <c r="CR795" s="59"/>
    </row>
    <row r="796" spans="27:96" x14ac:dyDescent="0.25">
      <c r="AA796" s="118"/>
      <c r="CR796" s="59"/>
    </row>
    <row r="797" spans="27:96" x14ac:dyDescent="0.25">
      <c r="AA797" s="118"/>
      <c r="CR797" s="59"/>
    </row>
    <row r="798" spans="27:96" x14ac:dyDescent="0.25">
      <c r="AA798" s="118"/>
      <c r="CR798" s="59"/>
    </row>
    <row r="799" spans="27:96" x14ac:dyDescent="0.25">
      <c r="AA799" s="118"/>
      <c r="CR799" s="59"/>
    </row>
    <row r="800" spans="27:96" x14ac:dyDescent="0.25">
      <c r="AA800" s="118"/>
      <c r="CR800" s="59"/>
    </row>
    <row r="801" spans="27:96" x14ac:dyDescent="0.25">
      <c r="AA801" s="118"/>
      <c r="CR801" s="59"/>
    </row>
    <row r="802" spans="27:96" x14ac:dyDescent="0.25">
      <c r="AA802" s="118"/>
      <c r="CR802" s="59"/>
    </row>
    <row r="803" spans="27:96" x14ac:dyDescent="0.25">
      <c r="AA803" s="118"/>
      <c r="CR803" s="59"/>
    </row>
    <row r="804" spans="27:96" x14ac:dyDescent="0.25">
      <c r="AA804" s="118"/>
      <c r="CR804" s="59"/>
    </row>
    <row r="805" spans="27:96" x14ac:dyDescent="0.25">
      <c r="AA805" s="118"/>
      <c r="CR805" s="59"/>
    </row>
    <row r="806" spans="27:96" x14ac:dyDescent="0.25">
      <c r="AA806" s="118"/>
      <c r="CR806" s="59"/>
    </row>
    <row r="807" spans="27:96" x14ac:dyDescent="0.25">
      <c r="AA807" s="118"/>
      <c r="CR807" s="59"/>
    </row>
    <row r="808" spans="27:96" x14ac:dyDescent="0.25">
      <c r="AA808" s="118"/>
      <c r="CR808" s="59"/>
    </row>
    <row r="809" spans="27:96" x14ac:dyDescent="0.25">
      <c r="AA809" s="118"/>
      <c r="CR809" s="59"/>
    </row>
    <row r="810" spans="27:96" x14ac:dyDescent="0.25">
      <c r="AA810" s="118"/>
      <c r="CR810" s="59"/>
    </row>
    <row r="811" spans="27:96" x14ac:dyDescent="0.25">
      <c r="AA811" s="118"/>
      <c r="CR811" s="59"/>
    </row>
    <row r="812" spans="27:96" x14ac:dyDescent="0.25">
      <c r="AA812" s="118"/>
      <c r="CR812" s="59"/>
    </row>
    <row r="813" spans="27:96" x14ac:dyDescent="0.25">
      <c r="AA813" s="118"/>
      <c r="CR813" s="59"/>
    </row>
    <row r="814" spans="27:96" x14ac:dyDescent="0.25">
      <c r="AA814" s="118"/>
      <c r="CR814" s="59"/>
    </row>
    <row r="815" spans="27:96" x14ac:dyDescent="0.25">
      <c r="AA815" s="118"/>
      <c r="CR815" s="59"/>
    </row>
    <row r="816" spans="27:96" x14ac:dyDescent="0.25">
      <c r="AA816" s="118"/>
      <c r="CR816" s="59"/>
    </row>
    <row r="817" spans="27:96" x14ac:dyDescent="0.25">
      <c r="AA817" s="118"/>
      <c r="CR817" s="59"/>
    </row>
    <row r="818" spans="27:96" x14ac:dyDescent="0.25">
      <c r="AA818" s="118"/>
      <c r="CR818" s="59"/>
    </row>
    <row r="819" spans="27:96" x14ac:dyDescent="0.25">
      <c r="AA819" s="118"/>
      <c r="CR819" s="59"/>
    </row>
    <row r="820" spans="27:96" x14ac:dyDescent="0.25">
      <c r="AA820" s="118"/>
      <c r="CR820" s="59"/>
    </row>
    <row r="821" spans="27:96" x14ac:dyDescent="0.25">
      <c r="AA821" s="118"/>
      <c r="CR821" s="59"/>
    </row>
    <row r="822" spans="27:96" x14ac:dyDescent="0.25">
      <c r="AA822" s="118"/>
      <c r="CR822" s="59"/>
    </row>
    <row r="823" spans="27:96" x14ac:dyDescent="0.25">
      <c r="AA823" s="118"/>
      <c r="CR823" s="59"/>
    </row>
    <row r="824" spans="27:96" x14ac:dyDescent="0.25">
      <c r="AA824" s="118"/>
      <c r="CR824" s="59"/>
    </row>
    <row r="825" spans="27:96" x14ac:dyDescent="0.25">
      <c r="AA825" s="118"/>
      <c r="CR825" s="59"/>
    </row>
    <row r="826" spans="27:96" x14ac:dyDescent="0.25">
      <c r="AA826" s="118"/>
      <c r="CR826" s="59"/>
    </row>
    <row r="827" spans="27:96" x14ac:dyDescent="0.25">
      <c r="AA827" s="118"/>
      <c r="CR827" s="59"/>
    </row>
    <row r="828" spans="27:96" x14ac:dyDescent="0.25">
      <c r="AA828" s="118"/>
      <c r="CR828" s="59"/>
    </row>
    <row r="829" spans="27:96" x14ac:dyDescent="0.25">
      <c r="AA829" s="118"/>
      <c r="CR829" s="59"/>
    </row>
    <row r="830" spans="27:96" x14ac:dyDescent="0.25">
      <c r="AA830" s="118"/>
      <c r="CR830" s="59"/>
    </row>
    <row r="831" spans="27:96" x14ac:dyDescent="0.25">
      <c r="AA831" s="118"/>
      <c r="CR831" s="59"/>
    </row>
    <row r="832" spans="27:96" x14ac:dyDescent="0.25">
      <c r="AA832" s="118"/>
      <c r="CR832" s="59"/>
    </row>
    <row r="833" spans="27:96" x14ac:dyDescent="0.25">
      <c r="AA833" s="118"/>
      <c r="CR833" s="59"/>
    </row>
    <row r="834" spans="27:96" x14ac:dyDescent="0.25">
      <c r="AA834" s="118"/>
      <c r="CR834" s="59"/>
    </row>
    <row r="835" spans="27:96" x14ac:dyDescent="0.25">
      <c r="AA835" s="118"/>
      <c r="CR835" s="59"/>
    </row>
    <row r="836" spans="27:96" x14ac:dyDescent="0.25">
      <c r="AA836" s="118"/>
      <c r="CR836" s="59"/>
    </row>
    <row r="837" spans="27:96" x14ac:dyDescent="0.25">
      <c r="AA837" s="118"/>
      <c r="CR837" s="59"/>
    </row>
    <row r="838" spans="27:96" x14ac:dyDescent="0.25">
      <c r="AA838" s="118"/>
      <c r="CR838" s="59"/>
    </row>
    <row r="839" spans="27:96" x14ac:dyDescent="0.25">
      <c r="AA839" s="118"/>
      <c r="CR839" s="59"/>
    </row>
    <row r="840" spans="27:96" x14ac:dyDescent="0.25">
      <c r="AA840" s="118"/>
      <c r="CR840" s="59"/>
    </row>
    <row r="841" spans="27:96" x14ac:dyDescent="0.25">
      <c r="AA841" s="118"/>
      <c r="CR841" s="59"/>
    </row>
    <row r="842" spans="27:96" x14ac:dyDescent="0.25">
      <c r="AA842" s="118"/>
      <c r="CR842" s="59"/>
    </row>
    <row r="843" spans="27:96" x14ac:dyDescent="0.25">
      <c r="AA843" s="118"/>
      <c r="CR843" s="59"/>
    </row>
    <row r="844" spans="27:96" x14ac:dyDescent="0.25">
      <c r="AA844" s="118"/>
      <c r="CR844" s="59"/>
    </row>
    <row r="845" spans="27:96" x14ac:dyDescent="0.25">
      <c r="AA845" s="118"/>
      <c r="CR845" s="59"/>
    </row>
    <row r="846" spans="27:96" x14ac:dyDescent="0.25">
      <c r="AA846" s="118"/>
      <c r="CR846" s="59"/>
    </row>
    <row r="847" spans="27:96" x14ac:dyDescent="0.25">
      <c r="AA847" s="118"/>
      <c r="CR847" s="59"/>
    </row>
    <row r="848" spans="27:96" x14ac:dyDescent="0.25">
      <c r="AA848" s="118"/>
      <c r="CR848" s="59"/>
    </row>
    <row r="849" spans="27:96" x14ac:dyDescent="0.25">
      <c r="AA849" s="118"/>
      <c r="CR849" s="59"/>
    </row>
    <row r="850" spans="27:96" x14ac:dyDescent="0.25">
      <c r="AA850" s="118"/>
      <c r="CR850" s="59"/>
    </row>
    <row r="851" spans="27:96" x14ac:dyDescent="0.25">
      <c r="AA851" s="118"/>
      <c r="CR851" s="59"/>
    </row>
    <row r="852" spans="27:96" x14ac:dyDescent="0.25">
      <c r="AA852" s="118"/>
      <c r="CR852" s="59"/>
    </row>
    <row r="853" spans="27:96" x14ac:dyDescent="0.25">
      <c r="AA853" s="118"/>
      <c r="CR853" s="59"/>
    </row>
    <row r="854" spans="27:96" x14ac:dyDescent="0.25">
      <c r="AA854" s="118"/>
      <c r="CR854" s="59"/>
    </row>
    <row r="855" spans="27:96" x14ac:dyDescent="0.25">
      <c r="AA855" s="118"/>
      <c r="CR855" s="59"/>
    </row>
    <row r="856" spans="27:96" x14ac:dyDescent="0.25">
      <c r="AA856" s="118"/>
      <c r="CR856" s="59"/>
    </row>
    <row r="857" spans="27:96" x14ac:dyDescent="0.25">
      <c r="AA857" s="118"/>
      <c r="CR857" s="59"/>
    </row>
    <row r="858" spans="27:96" x14ac:dyDescent="0.25">
      <c r="AA858" s="118"/>
      <c r="CR858" s="59"/>
    </row>
    <row r="859" spans="27:96" x14ac:dyDescent="0.25">
      <c r="AA859" s="118"/>
      <c r="CR859" s="59"/>
    </row>
    <row r="860" spans="27:96" x14ac:dyDescent="0.25">
      <c r="AA860" s="118"/>
      <c r="CR860" s="59"/>
    </row>
    <row r="861" spans="27:96" x14ac:dyDescent="0.25">
      <c r="AA861" s="118"/>
      <c r="CR861" s="59"/>
    </row>
    <row r="862" spans="27:96" x14ac:dyDescent="0.25">
      <c r="AA862" s="118"/>
      <c r="CR862" s="59"/>
    </row>
    <row r="863" spans="27:96" x14ac:dyDescent="0.25">
      <c r="AA863" s="118"/>
      <c r="CR863" s="59"/>
    </row>
    <row r="864" spans="27:96" x14ac:dyDescent="0.25">
      <c r="AA864" s="118"/>
      <c r="CR864" s="59"/>
    </row>
    <row r="865" spans="27:96" x14ac:dyDescent="0.25">
      <c r="AA865" s="118"/>
      <c r="CR865" s="59"/>
    </row>
    <row r="866" spans="27:96" x14ac:dyDescent="0.25">
      <c r="AA866" s="118"/>
      <c r="CR866" s="59"/>
    </row>
    <row r="867" spans="27:96" x14ac:dyDescent="0.25">
      <c r="AA867" s="118"/>
      <c r="CR867" s="59"/>
    </row>
    <row r="868" spans="27:96" x14ac:dyDescent="0.25">
      <c r="AA868" s="118"/>
      <c r="CR868" s="59"/>
    </row>
    <row r="869" spans="27:96" x14ac:dyDescent="0.25">
      <c r="AA869" s="118"/>
      <c r="CR869" s="59"/>
    </row>
    <row r="870" spans="27:96" x14ac:dyDescent="0.25">
      <c r="AA870" s="118"/>
      <c r="CR870" s="59"/>
    </row>
    <row r="871" spans="27:96" x14ac:dyDescent="0.25">
      <c r="AA871" s="118"/>
      <c r="CR871" s="59"/>
    </row>
    <row r="872" spans="27:96" x14ac:dyDescent="0.25">
      <c r="AA872" s="118"/>
      <c r="CR872" s="59"/>
    </row>
    <row r="873" spans="27:96" x14ac:dyDescent="0.25">
      <c r="AA873" s="118"/>
      <c r="CR873" s="59"/>
    </row>
    <row r="874" spans="27:96" x14ac:dyDescent="0.25">
      <c r="AA874" s="118"/>
      <c r="CR874" s="59"/>
    </row>
    <row r="875" spans="27:96" x14ac:dyDescent="0.25">
      <c r="AA875" s="118"/>
      <c r="CR875" s="59"/>
    </row>
    <row r="876" spans="27:96" x14ac:dyDescent="0.25">
      <c r="AA876" s="118"/>
      <c r="CR876" s="59"/>
    </row>
    <row r="877" spans="27:96" x14ac:dyDescent="0.25">
      <c r="AA877" s="118"/>
      <c r="CR877" s="59"/>
    </row>
    <row r="878" spans="27:96" x14ac:dyDescent="0.25">
      <c r="AA878" s="118"/>
      <c r="CR878" s="59"/>
    </row>
    <row r="879" spans="27:96" x14ac:dyDescent="0.25">
      <c r="AA879" s="118"/>
      <c r="CR879" s="59"/>
    </row>
    <row r="880" spans="27:96" x14ac:dyDescent="0.25">
      <c r="AA880" s="118"/>
      <c r="CR880" s="59"/>
    </row>
    <row r="881" spans="27:96" x14ac:dyDescent="0.25">
      <c r="AA881" s="118"/>
      <c r="CR881" s="59"/>
    </row>
    <row r="882" spans="27:96" x14ac:dyDescent="0.25">
      <c r="AA882" s="118"/>
      <c r="CR882" s="59"/>
    </row>
    <row r="883" spans="27:96" x14ac:dyDescent="0.25">
      <c r="AA883" s="118"/>
      <c r="CR883" s="59"/>
    </row>
    <row r="884" spans="27:96" x14ac:dyDescent="0.25">
      <c r="AA884" s="118"/>
      <c r="CR884" s="59"/>
    </row>
    <row r="885" spans="27:96" x14ac:dyDescent="0.25">
      <c r="AA885" s="118"/>
      <c r="CR885" s="59"/>
    </row>
    <row r="886" spans="27:96" x14ac:dyDescent="0.25">
      <c r="AA886" s="118"/>
      <c r="CR886" s="59"/>
    </row>
    <row r="887" spans="27:96" x14ac:dyDescent="0.25">
      <c r="AA887" s="118"/>
      <c r="CR887" s="59"/>
    </row>
    <row r="888" spans="27:96" x14ac:dyDescent="0.25">
      <c r="AA888" s="118"/>
      <c r="CR888" s="59"/>
    </row>
    <row r="889" spans="27:96" x14ac:dyDescent="0.25">
      <c r="AA889" s="118"/>
      <c r="CR889" s="59"/>
    </row>
    <row r="890" spans="27:96" x14ac:dyDescent="0.25">
      <c r="AA890" s="118"/>
      <c r="CR890" s="59"/>
    </row>
    <row r="891" spans="27:96" x14ac:dyDescent="0.25">
      <c r="AA891" s="118"/>
      <c r="CR891" s="59"/>
    </row>
    <row r="892" spans="27:96" x14ac:dyDescent="0.25">
      <c r="AA892" s="118"/>
      <c r="CR892" s="59"/>
    </row>
    <row r="893" spans="27:96" x14ac:dyDescent="0.25">
      <c r="AA893" s="118"/>
      <c r="CR893" s="59"/>
    </row>
    <row r="894" spans="27:96" x14ac:dyDescent="0.25">
      <c r="AA894" s="118"/>
      <c r="CR894" s="59"/>
    </row>
    <row r="895" spans="27:96" x14ac:dyDescent="0.25">
      <c r="AA895" s="118"/>
      <c r="CR895" s="59"/>
    </row>
    <row r="896" spans="27:96" x14ac:dyDescent="0.25">
      <c r="AA896" s="118"/>
      <c r="CR896" s="59"/>
    </row>
    <row r="897" spans="27:96" x14ac:dyDescent="0.25">
      <c r="AA897" s="118"/>
      <c r="CR897" s="59"/>
    </row>
    <row r="898" spans="27:96" x14ac:dyDescent="0.25">
      <c r="AA898" s="118"/>
      <c r="CR898" s="59"/>
    </row>
    <row r="899" spans="27:96" x14ac:dyDescent="0.25">
      <c r="AA899" s="118"/>
      <c r="CR899" s="59"/>
    </row>
    <row r="900" spans="27:96" x14ac:dyDescent="0.25">
      <c r="AA900" s="118"/>
      <c r="CR900" s="59"/>
    </row>
    <row r="901" spans="27:96" x14ac:dyDescent="0.25">
      <c r="AA901" s="118"/>
      <c r="CR901" s="59"/>
    </row>
    <row r="902" spans="27:96" x14ac:dyDescent="0.25">
      <c r="AA902" s="118"/>
      <c r="CR902" s="59"/>
    </row>
    <row r="903" spans="27:96" x14ac:dyDescent="0.25">
      <c r="AA903" s="118"/>
      <c r="CR903" s="59"/>
    </row>
    <row r="904" spans="27:96" x14ac:dyDescent="0.25">
      <c r="AA904" s="118"/>
      <c r="CR904" s="59"/>
    </row>
    <row r="905" spans="27:96" x14ac:dyDescent="0.25">
      <c r="AA905" s="118"/>
      <c r="CR905" s="59"/>
    </row>
    <row r="906" spans="27:96" x14ac:dyDescent="0.25">
      <c r="AA906" s="118"/>
      <c r="CR906" s="59"/>
    </row>
    <row r="907" spans="27:96" x14ac:dyDescent="0.25">
      <c r="AA907" s="118"/>
      <c r="CR907" s="59"/>
    </row>
    <row r="908" spans="27:96" x14ac:dyDescent="0.25">
      <c r="AA908" s="118"/>
      <c r="CR908" s="59"/>
    </row>
    <row r="909" spans="27:96" x14ac:dyDescent="0.25">
      <c r="AA909" s="118"/>
      <c r="CR909" s="59"/>
    </row>
    <row r="910" spans="27:96" x14ac:dyDescent="0.25">
      <c r="AA910" s="118"/>
      <c r="CR910" s="59"/>
    </row>
    <row r="911" spans="27:96" x14ac:dyDescent="0.25">
      <c r="AA911" s="118"/>
      <c r="CR911" s="59"/>
    </row>
    <row r="912" spans="27:96" x14ac:dyDescent="0.25">
      <c r="AA912" s="118"/>
      <c r="CR912" s="59"/>
    </row>
    <row r="913" spans="27:96" x14ac:dyDescent="0.25">
      <c r="AA913" s="118"/>
      <c r="CR913" s="59"/>
    </row>
    <row r="914" spans="27:96" x14ac:dyDescent="0.25">
      <c r="AA914" s="118"/>
      <c r="CR914" s="59"/>
    </row>
    <row r="915" spans="27:96" x14ac:dyDescent="0.25">
      <c r="AA915" s="118"/>
      <c r="CR915" s="59"/>
    </row>
    <row r="916" spans="27:96" x14ac:dyDescent="0.25">
      <c r="AA916" s="118"/>
      <c r="CR916" s="59"/>
    </row>
    <row r="917" spans="27:96" x14ac:dyDescent="0.25">
      <c r="AA917" s="118"/>
      <c r="CR917" s="59"/>
    </row>
    <row r="918" spans="27:96" x14ac:dyDescent="0.25">
      <c r="AA918" s="118"/>
      <c r="CR918" s="59"/>
    </row>
    <row r="919" spans="27:96" x14ac:dyDescent="0.25">
      <c r="AA919" s="118"/>
      <c r="CR919" s="59"/>
    </row>
    <row r="920" spans="27:96" x14ac:dyDescent="0.25">
      <c r="AA920" s="118"/>
      <c r="CR920" s="59"/>
    </row>
    <row r="921" spans="27:96" x14ac:dyDescent="0.25">
      <c r="AA921" s="118"/>
      <c r="CR921" s="59"/>
    </row>
    <row r="922" spans="27:96" x14ac:dyDescent="0.25">
      <c r="AA922" s="118"/>
      <c r="CR922" s="59"/>
    </row>
    <row r="923" spans="27:96" x14ac:dyDescent="0.25">
      <c r="AA923" s="118"/>
      <c r="CR923" s="59"/>
    </row>
    <row r="924" spans="27:96" x14ac:dyDescent="0.25">
      <c r="AA924" s="118"/>
      <c r="CR924" s="59"/>
    </row>
    <row r="925" spans="27:96" x14ac:dyDescent="0.25">
      <c r="AA925" s="118"/>
      <c r="CR925" s="59"/>
    </row>
    <row r="926" spans="27:96" x14ac:dyDescent="0.25">
      <c r="AA926" s="118"/>
      <c r="CR926" s="59"/>
    </row>
    <row r="927" spans="27:96" x14ac:dyDescent="0.25">
      <c r="AA927" s="118"/>
      <c r="CR927" s="59"/>
    </row>
    <row r="928" spans="27:96" x14ac:dyDescent="0.25">
      <c r="AA928" s="118"/>
      <c r="CR928" s="59"/>
    </row>
    <row r="929" spans="27:96" x14ac:dyDescent="0.25">
      <c r="AA929" s="118"/>
      <c r="CR929" s="59"/>
    </row>
    <row r="930" spans="27:96" x14ac:dyDescent="0.25">
      <c r="AA930" s="118"/>
      <c r="CR930" s="59"/>
    </row>
    <row r="931" spans="27:96" x14ac:dyDescent="0.25">
      <c r="AA931" s="118"/>
      <c r="CR931" s="59"/>
    </row>
    <row r="932" spans="27:96" x14ac:dyDescent="0.25">
      <c r="AA932" s="118"/>
      <c r="CR932" s="59"/>
    </row>
    <row r="933" spans="27:96" x14ac:dyDescent="0.25">
      <c r="AA933" s="118"/>
      <c r="CR933" s="59"/>
    </row>
    <row r="934" spans="27:96" x14ac:dyDescent="0.25">
      <c r="AA934" s="118"/>
      <c r="CR934" s="59"/>
    </row>
    <row r="935" spans="27:96" x14ac:dyDescent="0.25">
      <c r="AA935" s="118"/>
      <c r="CR935" s="59"/>
    </row>
    <row r="936" spans="27:96" x14ac:dyDescent="0.25">
      <c r="AA936" s="118"/>
      <c r="CR936" s="59"/>
    </row>
    <row r="937" spans="27:96" x14ac:dyDescent="0.25">
      <c r="AA937" s="118"/>
      <c r="CR937" s="59"/>
    </row>
    <row r="938" spans="27:96" x14ac:dyDescent="0.25">
      <c r="AA938" s="118"/>
      <c r="CR938" s="59"/>
    </row>
    <row r="939" spans="27:96" x14ac:dyDescent="0.25">
      <c r="AA939" s="118"/>
      <c r="CR939" s="59"/>
    </row>
    <row r="940" spans="27:96" x14ac:dyDescent="0.25">
      <c r="AA940" s="118"/>
      <c r="CR940" s="59"/>
    </row>
    <row r="941" spans="27:96" x14ac:dyDescent="0.25">
      <c r="AA941" s="118"/>
      <c r="CR941" s="59"/>
    </row>
    <row r="942" spans="27:96" x14ac:dyDescent="0.25">
      <c r="AA942" s="118"/>
      <c r="CR942" s="59"/>
    </row>
    <row r="943" spans="27:96" x14ac:dyDescent="0.25">
      <c r="AA943" s="118"/>
      <c r="CR943" s="59"/>
    </row>
    <row r="944" spans="27:96" x14ac:dyDescent="0.25">
      <c r="AA944" s="118"/>
      <c r="CR944" s="59"/>
    </row>
    <row r="945" spans="27:96" x14ac:dyDescent="0.25">
      <c r="AA945" s="118"/>
      <c r="CR945" s="59"/>
    </row>
    <row r="946" spans="27:96" x14ac:dyDescent="0.25">
      <c r="AA946" s="118"/>
      <c r="CR946" s="59"/>
    </row>
    <row r="947" spans="27:96" x14ac:dyDescent="0.25">
      <c r="AA947" s="118"/>
      <c r="CR947" s="59"/>
    </row>
    <row r="948" spans="27:96" x14ac:dyDescent="0.25">
      <c r="AA948" s="118"/>
      <c r="CR948" s="59"/>
    </row>
    <row r="949" spans="27:96" x14ac:dyDescent="0.25">
      <c r="AA949" s="118"/>
      <c r="CR949" s="59"/>
    </row>
    <row r="950" spans="27:96" x14ac:dyDescent="0.25">
      <c r="AA950" s="118"/>
      <c r="CR950" s="59"/>
    </row>
    <row r="951" spans="27:96" x14ac:dyDescent="0.25">
      <c r="AA951" s="118"/>
      <c r="CR951" s="59"/>
    </row>
    <row r="952" spans="27:96" x14ac:dyDescent="0.25">
      <c r="AA952" s="118"/>
      <c r="CR952" s="59"/>
    </row>
    <row r="953" spans="27:96" x14ac:dyDescent="0.25">
      <c r="AA953" s="118"/>
      <c r="CR953" s="59"/>
    </row>
    <row r="954" spans="27:96" x14ac:dyDescent="0.25">
      <c r="AA954" s="118"/>
      <c r="CR954" s="59"/>
    </row>
    <row r="955" spans="27:96" x14ac:dyDescent="0.25">
      <c r="AA955" s="118"/>
      <c r="CR955" s="59"/>
    </row>
    <row r="956" spans="27:96" x14ac:dyDescent="0.25">
      <c r="AA956" s="118"/>
      <c r="CR956" s="59"/>
    </row>
    <row r="957" spans="27:96" x14ac:dyDescent="0.25">
      <c r="AA957" s="118"/>
      <c r="CR957" s="59"/>
    </row>
    <row r="958" spans="27:96" x14ac:dyDescent="0.25">
      <c r="AA958" s="118"/>
      <c r="CR958" s="59"/>
    </row>
    <row r="959" spans="27:96" x14ac:dyDescent="0.25">
      <c r="AA959" s="118"/>
      <c r="CR959" s="59"/>
    </row>
    <row r="960" spans="27:96" x14ac:dyDescent="0.25">
      <c r="AA960" s="118"/>
      <c r="CR960" s="59"/>
    </row>
    <row r="961" spans="27:96" x14ac:dyDescent="0.25">
      <c r="AA961" s="118"/>
      <c r="CR961" s="59"/>
    </row>
    <row r="962" spans="27:96" x14ac:dyDescent="0.25">
      <c r="AA962" s="118"/>
      <c r="CR962" s="59"/>
    </row>
    <row r="963" spans="27:96" x14ac:dyDescent="0.25">
      <c r="AA963" s="118"/>
      <c r="CR963" s="59"/>
    </row>
    <row r="964" spans="27:96" x14ac:dyDescent="0.25">
      <c r="AA964" s="118"/>
      <c r="CR964" s="59"/>
    </row>
    <row r="965" spans="27:96" x14ac:dyDescent="0.25">
      <c r="AA965" s="118"/>
      <c r="CR965" s="59"/>
    </row>
    <row r="966" spans="27:96" x14ac:dyDescent="0.25">
      <c r="AA966" s="118"/>
      <c r="CR966" s="59"/>
    </row>
    <row r="967" spans="27:96" x14ac:dyDescent="0.25">
      <c r="AA967" s="118"/>
      <c r="CR967" s="59"/>
    </row>
    <row r="968" spans="27:96" x14ac:dyDescent="0.25">
      <c r="AA968" s="118"/>
      <c r="CR968" s="59"/>
    </row>
    <row r="969" spans="27:96" x14ac:dyDescent="0.25">
      <c r="AA969" s="118"/>
      <c r="CR969" s="59"/>
    </row>
    <row r="970" spans="27:96" x14ac:dyDescent="0.25">
      <c r="AA970" s="118"/>
      <c r="CR970" s="59"/>
    </row>
    <row r="971" spans="27:96" x14ac:dyDescent="0.25">
      <c r="AA971" s="118"/>
      <c r="CR971" s="59"/>
    </row>
    <row r="972" spans="27:96" x14ac:dyDescent="0.25">
      <c r="AA972" s="118"/>
      <c r="CR972" s="59"/>
    </row>
    <row r="973" spans="27:96" x14ac:dyDescent="0.25">
      <c r="AA973" s="118"/>
      <c r="CR973" s="59"/>
    </row>
    <row r="974" spans="27:96" x14ac:dyDescent="0.25">
      <c r="AA974" s="118"/>
      <c r="CR974" s="59"/>
    </row>
    <row r="975" spans="27:96" x14ac:dyDescent="0.25">
      <c r="AA975" s="118"/>
      <c r="CR975" s="59"/>
    </row>
    <row r="976" spans="27:96" x14ac:dyDescent="0.25">
      <c r="AA976" s="118"/>
      <c r="CR976" s="59"/>
    </row>
    <row r="977" spans="27:96" x14ac:dyDescent="0.25">
      <c r="AA977" s="118"/>
      <c r="CR977" s="59"/>
    </row>
    <row r="978" spans="27:96" x14ac:dyDescent="0.25">
      <c r="AA978" s="118"/>
      <c r="CR978" s="59"/>
    </row>
    <row r="979" spans="27:96" x14ac:dyDescent="0.25">
      <c r="AA979" s="118"/>
      <c r="CR979" s="59"/>
    </row>
    <row r="980" spans="27:96" x14ac:dyDescent="0.25">
      <c r="AA980" s="118"/>
      <c r="CR980" s="59"/>
    </row>
    <row r="981" spans="27:96" x14ac:dyDescent="0.25">
      <c r="AA981" s="118"/>
      <c r="CR981" s="59"/>
    </row>
    <row r="982" spans="27:96" x14ac:dyDescent="0.25">
      <c r="AA982" s="118"/>
      <c r="CR982" s="59"/>
    </row>
    <row r="983" spans="27:96" x14ac:dyDescent="0.25">
      <c r="AA983" s="118"/>
      <c r="CR983" s="59"/>
    </row>
    <row r="984" spans="27:96" x14ac:dyDescent="0.25">
      <c r="AA984" s="118"/>
      <c r="CR984" s="59"/>
    </row>
    <row r="985" spans="27:96" x14ac:dyDescent="0.25">
      <c r="AA985" s="118"/>
      <c r="CR985" s="59"/>
    </row>
    <row r="986" spans="27:96" x14ac:dyDescent="0.25">
      <c r="AA986" s="118"/>
      <c r="CR986" s="59"/>
    </row>
    <row r="987" spans="27:96" x14ac:dyDescent="0.25">
      <c r="AA987" s="118"/>
      <c r="CR987" s="59"/>
    </row>
    <row r="988" spans="27:96" x14ac:dyDescent="0.25">
      <c r="AA988" s="118"/>
      <c r="CR988" s="59"/>
    </row>
    <row r="989" spans="27:96" x14ac:dyDescent="0.25">
      <c r="AA989" s="118"/>
      <c r="CR989" s="59"/>
    </row>
    <row r="990" spans="27:96" x14ac:dyDescent="0.25">
      <c r="AA990" s="118"/>
      <c r="CR990" s="59"/>
    </row>
    <row r="991" spans="27:96" x14ac:dyDescent="0.25">
      <c r="AA991" s="118"/>
      <c r="CR991" s="59"/>
    </row>
    <row r="992" spans="27:96" x14ac:dyDescent="0.25">
      <c r="AA992" s="118"/>
      <c r="CR992" s="59"/>
    </row>
    <row r="993" spans="27:96" x14ac:dyDescent="0.25">
      <c r="AA993" s="118"/>
      <c r="CR993" s="59"/>
    </row>
    <row r="994" spans="27:96" x14ac:dyDescent="0.25">
      <c r="AA994" s="118"/>
      <c r="CR994" s="59"/>
    </row>
    <row r="995" spans="27:96" x14ac:dyDescent="0.25">
      <c r="AA995" s="118"/>
      <c r="CR995" s="59"/>
    </row>
    <row r="996" spans="27:96" x14ac:dyDescent="0.25">
      <c r="AA996" s="118"/>
      <c r="CR996" s="59"/>
    </row>
    <row r="997" spans="27:96" x14ac:dyDescent="0.25">
      <c r="AA997" s="118"/>
      <c r="CR997" s="59"/>
    </row>
    <row r="998" spans="27:96" x14ac:dyDescent="0.25">
      <c r="AA998" s="118"/>
      <c r="CR998" s="59"/>
    </row>
    <row r="999" spans="27:96" x14ac:dyDescent="0.25">
      <c r="AA999" s="118"/>
      <c r="CR999" s="59"/>
    </row>
    <row r="1000" spans="27:96" x14ac:dyDescent="0.25">
      <c r="AA1000" s="118"/>
      <c r="CR1000" s="59"/>
    </row>
    <row r="1001" spans="27:96" x14ac:dyDescent="0.25">
      <c r="AA1001" s="118"/>
      <c r="CR1001" s="59"/>
    </row>
    <row r="1002" spans="27:96" x14ac:dyDescent="0.25">
      <c r="AA1002" s="118"/>
      <c r="CR1002" s="59"/>
    </row>
    <row r="1003" spans="27:96" x14ac:dyDescent="0.25">
      <c r="AA1003" s="118"/>
      <c r="CR1003" s="59"/>
    </row>
    <row r="1004" spans="27:96" x14ac:dyDescent="0.25">
      <c r="AA1004" s="118"/>
      <c r="CR1004" s="59"/>
    </row>
    <row r="1005" spans="27:96" x14ac:dyDescent="0.25">
      <c r="AA1005" s="118"/>
      <c r="CR1005" s="59"/>
    </row>
    <row r="1006" spans="27:96" x14ac:dyDescent="0.25">
      <c r="AA1006" s="118"/>
      <c r="CR1006" s="59"/>
    </row>
    <row r="1007" spans="27:96" x14ac:dyDescent="0.25">
      <c r="AA1007" s="118"/>
      <c r="CR1007" s="59"/>
    </row>
    <row r="1008" spans="27:96" x14ac:dyDescent="0.25">
      <c r="AA1008" s="118"/>
      <c r="CR1008" s="59"/>
    </row>
    <row r="1009" spans="27:96" x14ac:dyDescent="0.25">
      <c r="AA1009" s="118"/>
      <c r="CR1009" s="59"/>
    </row>
    <row r="1010" spans="27:96" x14ac:dyDescent="0.25">
      <c r="AA1010" s="118"/>
      <c r="CR1010" s="59"/>
    </row>
    <row r="1011" spans="27:96" x14ac:dyDescent="0.25">
      <c r="AA1011" s="118"/>
      <c r="CR1011" s="59"/>
    </row>
    <row r="1012" spans="27:96" x14ac:dyDescent="0.25">
      <c r="AA1012" s="118"/>
      <c r="CR1012" s="59"/>
    </row>
    <row r="1013" spans="27:96" x14ac:dyDescent="0.25">
      <c r="AA1013" s="118"/>
      <c r="CR1013" s="59"/>
    </row>
    <row r="1014" spans="27:96" x14ac:dyDescent="0.25">
      <c r="AA1014" s="118"/>
      <c r="CR1014" s="59"/>
    </row>
    <row r="1015" spans="27:96" x14ac:dyDescent="0.25">
      <c r="AA1015" s="118"/>
      <c r="CR1015" s="59"/>
    </row>
    <row r="1016" spans="27:96" x14ac:dyDescent="0.25">
      <c r="AA1016" s="118"/>
      <c r="CR1016" s="59"/>
    </row>
    <row r="1017" spans="27:96" x14ac:dyDescent="0.25">
      <c r="AA1017" s="118"/>
      <c r="CR1017" s="59"/>
    </row>
    <row r="1018" spans="27:96" x14ac:dyDescent="0.25">
      <c r="AA1018" s="118"/>
      <c r="CR1018" s="59"/>
    </row>
    <row r="1019" spans="27:96" x14ac:dyDescent="0.25">
      <c r="AA1019" s="118"/>
      <c r="CR1019" s="59"/>
    </row>
    <row r="1020" spans="27:96" x14ac:dyDescent="0.25">
      <c r="AA1020" s="118"/>
      <c r="CR1020" s="59"/>
    </row>
    <row r="1021" spans="27:96" x14ac:dyDescent="0.25">
      <c r="AA1021" s="118"/>
      <c r="CR1021" s="59"/>
    </row>
    <row r="1022" spans="27:96" x14ac:dyDescent="0.25">
      <c r="AA1022" s="118"/>
      <c r="CR1022" s="59"/>
    </row>
    <row r="1023" spans="27:96" x14ac:dyDescent="0.25">
      <c r="AA1023" s="118"/>
      <c r="CR1023" s="59"/>
    </row>
    <row r="1024" spans="27:96" x14ac:dyDescent="0.25">
      <c r="AA1024" s="118"/>
      <c r="CR1024" s="59"/>
    </row>
    <row r="1025" spans="27:96" x14ac:dyDescent="0.25">
      <c r="AA1025" s="118"/>
      <c r="CR1025" s="59"/>
    </row>
    <row r="1026" spans="27:96" x14ac:dyDescent="0.25">
      <c r="AA1026" s="118"/>
      <c r="CR1026" s="59"/>
    </row>
    <row r="1027" spans="27:96" x14ac:dyDescent="0.25">
      <c r="AA1027" s="118"/>
      <c r="CR1027" s="59"/>
    </row>
    <row r="1028" spans="27:96" x14ac:dyDescent="0.25">
      <c r="AA1028" s="118"/>
      <c r="CR1028" s="59"/>
    </row>
    <row r="1029" spans="27:96" x14ac:dyDescent="0.25">
      <c r="AA1029" s="118"/>
      <c r="CR1029" s="59"/>
    </row>
    <row r="1030" spans="27:96" x14ac:dyDescent="0.25">
      <c r="AA1030" s="118"/>
      <c r="CR1030" s="59"/>
    </row>
    <row r="1031" spans="27:96" x14ac:dyDescent="0.25">
      <c r="AA1031" s="118"/>
      <c r="CR1031" s="59"/>
    </row>
    <row r="1032" spans="27:96" x14ac:dyDescent="0.25">
      <c r="AA1032" s="118"/>
      <c r="CR1032" s="59"/>
    </row>
    <row r="1033" spans="27:96" x14ac:dyDescent="0.25">
      <c r="AA1033" s="118"/>
      <c r="CR1033" s="59"/>
    </row>
    <row r="1034" spans="27:96" x14ac:dyDescent="0.25">
      <c r="AA1034" s="118"/>
      <c r="CR1034" s="59"/>
    </row>
    <row r="1035" spans="27:96" x14ac:dyDescent="0.25">
      <c r="AA1035" s="118"/>
      <c r="CR1035" s="59"/>
    </row>
    <row r="1036" spans="27:96" x14ac:dyDescent="0.25">
      <c r="AA1036" s="118"/>
      <c r="CR1036" s="59"/>
    </row>
    <row r="1037" spans="27:96" x14ac:dyDescent="0.25">
      <c r="AA1037" s="118"/>
      <c r="CR1037" s="59"/>
    </row>
    <row r="1038" spans="27:96" x14ac:dyDescent="0.25">
      <c r="AA1038" s="118"/>
      <c r="CR1038" s="59"/>
    </row>
    <row r="1039" spans="27:96" x14ac:dyDescent="0.25">
      <c r="AA1039" s="118"/>
      <c r="CR1039" s="59"/>
    </row>
    <row r="1040" spans="27:96" x14ac:dyDescent="0.25">
      <c r="AA1040" s="118"/>
      <c r="CR1040" s="59"/>
    </row>
    <row r="1041" spans="27:96" x14ac:dyDescent="0.25">
      <c r="AA1041" s="118"/>
      <c r="CR1041" s="59"/>
    </row>
    <row r="1042" spans="27:96" x14ac:dyDescent="0.25">
      <c r="AA1042" s="118"/>
      <c r="CR1042" s="59"/>
    </row>
    <row r="1043" spans="27:96" x14ac:dyDescent="0.25">
      <c r="AA1043" s="118"/>
      <c r="CR1043" s="59"/>
    </row>
    <row r="1044" spans="27:96" x14ac:dyDescent="0.25">
      <c r="AA1044" s="118"/>
      <c r="CR1044" s="59"/>
    </row>
    <row r="1045" spans="27:96" x14ac:dyDescent="0.25">
      <c r="AA1045" s="118"/>
      <c r="CR1045" s="59"/>
    </row>
    <row r="1046" spans="27:96" x14ac:dyDescent="0.25">
      <c r="AA1046" s="118"/>
      <c r="CR1046" s="59"/>
    </row>
    <row r="1047" spans="27:96" x14ac:dyDescent="0.25">
      <c r="AA1047" s="118"/>
      <c r="CR1047" s="59"/>
    </row>
    <row r="1048" spans="27:96" x14ac:dyDescent="0.25">
      <c r="AA1048" s="118"/>
      <c r="CR1048" s="59"/>
    </row>
    <row r="1049" spans="27:96" x14ac:dyDescent="0.25">
      <c r="AA1049" s="118"/>
      <c r="CR1049" s="59"/>
    </row>
    <row r="1050" spans="27:96" x14ac:dyDescent="0.25">
      <c r="AA1050" s="118"/>
      <c r="CR1050" s="59"/>
    </row>
    <row r="1051" spans="27:96" x14ac:dyDescent="0.25">
      <c r="AA1051" s="118"/>
      <c r="CR1051" s="59"/>
    </row>
    <row r="1052" spans="27:96" x14ac:dyDescent="0.25">
      <c r="AA1052" s="118"/>
      <c r="CR1052" s="59"/>
    </row>
    <row r="1053" spans="27:96" x14ac:dyDescent="0.25">
      <c r="AA1053" s="118"/>
      <c r="CR1053" s="59"/>
    </row>
    <row r="1054" spans="27:96" x14ac:dyDescent="0.25">
      <c r="AA1054" s="118"/>
      <c r="CR1054" s="59"/>
    </row>
    <row r="1055" spans="27:96" x14ac:dyDescent="0.25">
      <c r="AA1055" s="118"/>
      <c r="CR1055" s="59"/>
    </row>
    <row r="1056" spans="27:96" x14ac:dyDescent="0.25">
      <c r="AA1056" s="118"/>
      <c r="CR1056" s="59"/>
    </row>
    <row r="1057" spans="27:96" x14ac:dyDescent="0.25">
      <c r="AA1057" s="118"/>
      <c r="CR1057" s="59"/>
    </row>
    <row r="1058" spans="27:96" x14ac:dyDescent="0.25">
      <c r="AA1058" s="118"/>
      <c r="CR1058" s="59"/>
    </row>
    <row r="1059" spans="27:96" x14ac:dyDescent="0.25">
      <c r="AA1059" s="118"/>
      <c r="CR1059" s="59"/>
    </row>
    <row r="1060" spans="27:96" x14ac:dyDescent="0.25">
      <c r="AA1060" s="118"/>
      <c r="CR1060" s="59"/>
    </row>
    <row r="1061" spans="27:96" x14ac:dyDescent="0.25">
      <c r="AA1061" s="118"/>
      <c r="CR1061" s="59"/>
    </row>
    <row r="1062" spans="27:96" x14ac:dyDescent="0.25">
      <c r="AA1062" s="118"/>
      <c r="CR1062" s="59"/>
    </row>
    <row r="1063" spans="27:96" x14ac:dyDescent="0.25">
      <c r="AA1063" s="118"/>
      <c r="CR1063" s="59"/>
    </row>
    <row r="1064" spans="27:96" x14ac:dyDescent="0.25">
      <c r="AA1064" s="118"/>
      <c r="CR1064" s="59"/>
    </row>
    <row r="1065" spans="27:96" x14ac:dyDescent="0.25">
      <c r="AA1065" s="118"/>
      <c r="CR1065" s="59"/>
    </row>
    <row r="1066" spans="27:96" x14ac:dyDescent="0.25">
      <c r="AA1066" s="118"/>
      <c r="CR1066" s="59"/>
    </row>
    <row r="1067" spans="27:96" x14ac:dyDescent="0.25">
      <c r="AA1067" s="118"/>
      <c r="CR1067" s="59"/>
    </row>
    <row r="1068" spans="27:96" x14ac:dyDescent="0.25">
      <c r="AA1068" s="118"/>
      <c r="CR1068" s="59"/>
    </row>
    <row r="1069" spans="27:96" x14ac:dyDescent="0.25">
      <c r="AA1069" s="118"/>
      <c r="CR1069" s="59"/>
    </row>
    <row r="1070" spans="27:96" x14ac:dyDescent="0.25">
      <c r="AA1070" s="118"/>
      <c r="CR1070" s="59"/>
    </row>
    <row r="1071" spans="27:96" x14ac:dyDescent="0.25">
      <c r="AA1071" s="118"/>
      <c r="CR1071" s="59"/>
    </row>
    <row r="1072" spans="27:96" x14ac:dyDescent="0.25">
      <c r="AA1072" s="118"/>
      <c r="CR1072" s="59"/>
    </row>
    <row r="1073" spans="27:96" x14ac:dyDescent="0.25">
      <c r="AA1073" s="118"/>
      <c r="CR1073" s="59"/>
    </row>
    <row r="1074" spans="27:96" x14ac:dyDescent="0.25">
      <c r="AA1074" s="118"/>
      <c r="CR1074" s="59"/>
    </row>
    <row r="1075" spans="27:96" x14ac:dyDescent="0.25">
      <c r="AA1075" s="118"/>
      <c r="CR1075" s="59"/>
    </row>
    <row r="1076" spans="27:96" x14ac:dyDescent="0.25">
      <c r="AA1076" s="118"/>
      <c r="CR1076" s="59"/>
    </row>
    <row r="1077" spans="27:96" x14ac:dyDescent="0.25">
      <c r="AA1077" s="118"/>
      <c r="CR1077" s="59"/>
    </row>
    <row r="1078" spans="27:96" x14ac:dyDescent="0.25">
      <c r="AA1078" s="118"/>
      <c r="CR1078" s="59"/>
    </row>
    <row r="1079" spans="27:96" x14ac:dyDescent="0.25">
      <c r="AA1079" s="118"/>
      <c r="CR1079" s="59"/>
    </row>
    <row r="1080" spans="27:96" x14ac:dyDescent="0.25">
      <c r="AA1080" s="118"/>
      <c r="CR1080" s="59"/>
    </row>
    <row r="1081" spans="27:96" x14ac:dyDescent="0.25">
      <c r="AA1081" s="118"/>
      <c r="CR1081" s="59"/>
    </row>
    <row r="1082" spans="27:96" x14ac:dyDescent="0.25">
      <c r="AA1082" s="118"/>
      <c r="CR1082" s="59"/>
    </row>
    <row r="1083" spans="27:96" x14ac:dyDescent="0.25">
      <c r="AA1083" s="118"/>
      <c r="CR1083" s="59"/>
    </row>
    <row r="1084" spans="27:96" x14ac:dyDescent="0.25">
      <c r="AA1084" s="118"/>
      <c r="CR1084" s="59"/>
    </row>
    <row r="1085" spans="27:96" x14ac:dyDescent="0.25">
      <c r="AA1085" s="118"/>
      <c r="CR1085" s="59"/>
    </row>
    <row r="1086" spans="27:96" x14ac:dyDescent="0.25">
      <c r="AA1086" s="118"/>
      <c r="CR1086" s="59"/>
    </row>
    <row r="1087" spans="27:96" x14ac:dyDescent="0.25">
      <c r="AA1087" s="118"/>
      <c r="CR1087" s="59"/>
    </row>
    <row r="1088" spans="27:96" x14ac:dyDescent="0.25">
      <c r="AA1088" s="118"/>
      <c r="CR1088" s="59"/>
    </row>
    <row r="1089" spans="27:96" x14ac:dyDescent="0.25">
      <c r="AA1089" s="118"/>
      <c r="CR1089" s="59"/>
    </row>
    <row r="1090" spans="27:96" x14ac:dyDescent="0.25">
      <c r="AA1090" s="118"/>
      <c r="CR1090" s="59"/>
    </row>
    <row r="1091" spans="27:96" x14ac:dyDescent="0.25">
      <c r="AA1091" s="118"/>
      <c r="CR1091" s="59"/>
    </row>
    <row r="1092" spans="27:96" x14ac:dyDescent="0.25">
      <c r="AA1092" s="118"/>
      <c r="CR1092" s="59"/>
    </row>
    <row r="1093" spans="27:96" x14ac:dyDescent="0.25">
      <c r="AA1093" s="118"/>
      <c r="CR1093" s="59"/>
    </row>
    <row r="1094" spans="27:96" x14ac:dyDescent="0.25">
      <c r="AA1094" s="118"/>
      <c r="CR1094" s="59"/>
    </row>
    <row r="1095" spans="27:96" x14ac:dyDescent="0.25">
      <c r="AA1095" s="118"/>
      <c r="CR1095" s="59"/>
    </row>
    <row r="1096" spans="27:96" x14ac:dyDescent="0.25">
      <c r="AA1096" s="118"/>
      <c r="CR1096" s="59"/>
    </row>
    <row r="1097" spans="27:96" x14ac:dyDescent="0.25">
      <c r="AA1097" s="118"/>
      <c r="CR1097" s="59"/>
    </row>
    <row r="1098" spans="27:96" x14ac:dyDescent="0.25">
      <c r="AA1098" s="118"/>
      <c r="CR1098" s="59"/>
    </row>
    <row r="1099" spans="27:96" x14ac:dyDescent="0.25">
      <c r="AA1099" s="118"/>
      <c r="CR1099" s="59"/>
    </row>
    <row r="1100" spans="27:96" x14ac:dyDescent="0.25">
      <c r="AA1100" s="118"/>
      <c r="CR1100" s="59"/>
    </row>
    <row r="1101" spans="27:96" x14ac:dyDescent="0.25">
      <c r="AA1101" s="118"/>
      <c r="CR1101" s="59"/>
    </row>
    <row r="1102" spans="27:96" x14ac:dyDescent="0.25">
      <c r="AA1102" s="118"/>
      <c r="CR1102" s="59"/>
    </row>
    <row r="1103" spans="27:96" x14ac:dyDescent="0.25">
      <c r="AA1103" s="118"/>
      <c r="CR1103" s="59"/>
    </row>
    <row r="1104" spans="27:96" x14ac:dyDescent="0.25">
      <c r="AA1104" s="118"/>
      <c r="CR1104" s="59"/>
    </row>
    <row r="1105" spans="27:96" x14ac:dyDescent="0.25">
      <c r="AA1105" s="118"/>
      <c r="CR1105" s="59"/>
    </row>
    <row r="1106" spans="27:96" x14ac:dyDescent="0.25">
      <c r="AA1106" s="118"/>
      <c r="CR1106" s="59"/>
    </row>
    <row r="1107" spans="27:96" x14ac:dyDescent="0.25">
      <c r="AA1107" s="118"/>
      <c r="CR1107" s="59"/>
    </row>
    <row r="1108" spans="27:96" x14ac:dyDescent="0.25">
      <c r="AA1108" s="118"/>
      <c r="CR1108" s="59"/>
    </row>
    <row r="1109" spans="27:96" x14ac:dyDescent="0.25">
      <c r="AA1109" s="118"/>
      <c r="CR1109" s="59"/>
    </row>
    <row r="1110" spans="27:96" x14ac:dyDescent="0.25">
      <c r="AA1110" s="118"/>
      <c r="CR1110" s="59"/>
    </row>
    <row r="1111" spans="27:96" x14ac:dyDescent="0.25">
      <c r="AA1111" s="118"/>
      <c r="CR1111" s="59"/>
    </row>
    <row r="1112" spans="27:96" x14ac:dyDescent="0.25">
      <c r="AA1112" s="118"/>
      <c r="CR1112" s="59"/>
    </row>
    <row r="1113" spans="27:96" x14ac:dyDescent="0.25">
      <c r="AA1113" s="118"/>
      <c r="CR1113" s="59"/>
    </row>
    <row r="1114" spans="27:96" x14ac:dyDescent="0.25">
      <c r="AA1114" s="118"/>
      <c r="CR1114" s="59"/>
    </row>
    <row r="1115" spans="27:96" x14ac:dyDescent="0.25">
      <c r="AA1115" s="118"/>
      <c r="CR1115" s="59"/>
    </row>
    <row r="1116" spans="27:96" x14ac:dyDescent="0.25">
      <c r="AA1116" s="118"/>
      <c r="CR1116" s="59"/>
    </row>
    <row r="1117" spans="27:96" x14ac:dyDescent="0.25">
      <c r="AA1117" s="118"/>
      <c r="CR1117" s="59"/>
    </row>
    <row r="1118" spans="27:96" x14ac:dyDescent="0.25">
      <c r="AA1118" s="118"/>
      <c r="CR1118" s="59"/>
    </row>
    <row r="1119" spans="27:96" x14ac:dyDescent="0.25">
      <c r="AA1119" s="118"/>
      <c r="CR1119" s="59"/>
    </row>
    <row r="1120" spans="27:96" x14ac:dyDescent="0.25">
      <c r="AA1120" s="118"/>
      <c r="CR1120" s="59"/>
    </row>
    <row r="1121" spans="27:96" x14ac:dyDescent="0.25">
      <c r="AA1121" s="118"/>
      <c r="CR1121" s="59"/>
    </row>
    <row r="1122" spans="27:96" x14ac:dyDescent="0.25">
      <c r="AA1122" s="118"/>
      <c r="CR1122" s="59"/>
    </row>
    <row r="1123" spans="27:96" x14ac:dyDescent="0.25">
      <c r="AA1123" s="118"/>
      <c r="CR1123" s="59"/>
    </row>
    <row r="1124" spans="27:96" x14ac:dyDescent="0.25">
      <c r="AA1124" s="118"/>
      <c r="CR1124" s="59"/>
    </row>
    <row r="1125" spans="27:96" x14ac:dyDescent="0.25">
      <c r="AA1125" s="118"/>
      <c r="CR1125" s="59"/>
    </row>
    <row r="1126" spans="27:96" x14ac:dyDescent="0.25">
      <c r="AA1126" s="118"/>
      <c r="CR1126" s="59"/>
    </row>
    <row r="1127" spans="27:96" x14ac:dyDescent="0.25">
      <c r="AA1127" s="118"/>
      <c r="CR1127" s="59"/>
    </row>
    <row r="1128" spans="27:96" x14ac:dyDescent="0.25">
      <c r="AA1128" s="118"/>
      <c r="CR1128" s="59"/>
    </row>
    <row r="1129" spans="27:96" x14ac:dyDescent="0.25">
      <c r="AA1129" s="118"/>
      <c r="CR1129" s="59"/>
    </row>
    <row r="1130" spans="27:96" x14ac:dyDescent="0.25">
      <c r="AA1130" s="118"/>
      <c r="CR1130" s="59"/>
    </row>
    <row r="1131" spans="27:96" x14ac:dyDescent="0.25">
      <c r="AA1131" s="118"/>
      <c r="CR1131" s="59"/>
    </row>
    <row r="1132" spans="27:96" x14ac:dyDescent="0.25">
      <c r="AA1132" s="118"/>
      <c r="CR1132" s="59"/>
    </row>
    <row r="1133" spans="27:96" x14ac:dyDescent="0.25">
      <c r="AA1133" s="118"/>
      <c r="CR1133" s="59"/>
    </row>
    <row r="1134" spans="27:96" x14ac:dyDescent="0.25">
      <c r="AA1134" s="118"/>
      <c r="CR1134" s="59"/>
    </row>
    <row r="1135" spans="27:96" x14ac:dyDescent="0.25">
      <c r="AA1135" s="118"/>
      <c r="CR1135" s="59"/>
    </row>
    <row r="1136" spans="27:96" x14ac:dyDescent="0.25">
      <c r="AA1136" s="118"/>
      <c r="CR1136" s="59"/>
    </row>
    <row r="1137" spans="27:96" x14ac:dyDescent="0.25">
      <c r="AA1137" s="118"/>
      <c r="CR1137" s="59"/>
    </row>
    <row r="1138" spans="27:96" x14ac:dyDescent="0.25">
      <c r="AA1138" s="118"/>
      <c r="CR1138" s="59"/>
    </row>
    <row r="1139" spans="27:96" x14ac:dyDescent="0.25">
      <c r="AA1139" s="118"/>
      <c r="CR1139" s="59"/>
    </row>
    <row r="1140" spans="27:96" x14ac:dyDescent="0.25">
      <c r="AA1140" s="118"/>
      <c r="CR1140" s="59"/>
    </row>
    <row r="1141" spans="27:96" x14ac:dyDescent="0.25">
      <c r="AA1141" s="118"/>
      <c r="CR1141" s="59"/>
    </row>
    <row r="1142" spans="27:96" x14ac:dyDescent="0.25">
      <c r="AA1142" s="118"/>
      <c r="CR1142" s="59"/>
    </row>
    <row r="1143" spans="27:96" x14ac:dyDescent="0.25">
      <c r="AA1143" s="118"/>
      <c r="CR1143" s="59"/>
    </row>
    <row r="1144" spans="27:96" x14ac:dyDescent="0.25">
      <c r="AA1144" s="118"/>
      <c r="CR1144" s="59"/>
    </row>
    <row r="1145" spans="27:96" x14ac:dyDescent="0.25">
      <c r="AA1145" s="118"/>
      <c r="CR1145" s="59"/>
    </row>
    <row r="1146" spans="27:96" x14ac:dyDescent="0.25">
      <c r="AA1146" s="118"/>
      <c r="CR1146" s="59"/>
    </row>
    <row r="1147" spans="27:96" x14ac:dyDescent="0.25">
      <c r="AA1147" s="118"/>
      <c r="CR1147" s="59"/>
    </row>
    <row r="1148" spans="27:96" x14ac:dyDescent="0.25">
      <c r="AA1148" s="118"/>
      <c r="CR1148" s="59"/>
    </row>
    <row r="1149" spans="27:96" x14ac:dyDescent="0.25">
      <c r="AA1149" s="118"/>
      <c r="CR1149" s="59"/>
    </row>
    <row r="1150" spans="27:96" x14ac:dyDescent="0.25">
      <c r="AA1150" s="118"/>
      <c r="CR1150" s="59"/>
    </row>
    <row r="1151" spans="27:96" x14ac:dyDescent="0.25">
      <c r="AA1151" s="118"/>
      <c r="CR1151" s="59"/>
    </row>
    <row r="1152" spans="27:96" x14ac:dyDescent="0.25">
      <c r="AA1152" s="118"/>
      <c r="CR1152" s="59"/>
    </row>
    <row r="1153" spans="27:96" x14ac:dyDescent="0.25">
      <c r="AA1153" s="118"/>
      <c r="CR1153" s="59"/>
    </row>
    <row r="1154" spans="27:96" x14ac:dyDescent="0.25">
      <c r="AA1154" s="118"/>
      <c r="CR1154" s="59"/>
    </row>
    <row r="1155" spans="27:96" x14ac:dyDescent="0.25">
      <c r="AA1155" s="118"/>
      <c r="CR1155" s="59"/>
    </row>
    <row r="1156" spans="27:96" x14ac:dyDescent="0.25">
      <c r="AA1156" s="118"/>
      <c r="CR1156" s="59"/>
    </row>
    <row r="1157" spans="27:96" x14ac:dyDescent="0.25">
      <c r="AA1157" s="118"/>
      <c r="CR1157" s="59"/>
    </row>
    <row r="1158" spans="27:96" x14ac:dyDescent="0.25">
      <c r="AA1158" s="118"/>
      <c r="CR1158" s="59"/>
    </row>
    <row r="1159" spans="27:96" x14ac:dyDescent="0.25">
      <c r="AA1159" s="118"/>
      <c r="CR1159" s="59"/>
    </row>
    <row r="1160" spans="27:96" x14ac:dyDescent="0.25">
      <c r="AA1160" s="118"/>
      <c r="CR1160" s="59"/>
    </row>
    <row r="1161" spans="27:96" x14ac:dyDescent="0.25">
      <c r="AA1161" s="118"/>
      <c r="CR1161" s="59"/>
    </row>
    <row r="1162" spans="27:96" x14ac:dyDescent="0.25">
      <c r="AA1162" s="118"/>
      <c r="CR1162" s="59"/>
    </row>
    <row r="1163" spans="27:96" x14ac:dyDescent="0.25">
      <c r="AA1163" s="118"/>
      <c r="CR1163" s="59"/>
    </row>
    <row r="1164" spans="27:96" x14ac:dyDescent="0.25">
      <c r="AA1164" s="118"/>
      <c r="CR1164" s="59"/>
    </row>
    <row r="1165" spans="27:96" x14ac:dyDescent="0.25">
      <c r="AA1165" s="118"/>
      <c r="CR1165" s="59"/>
    </row>
    <row r="1166" spans="27:96" x14ac:dyDescent="0.25">
      <c r="AA1166" s="118"/>
      <c r="CR1166" s="59"/>
    </row>
    <row r="1167" spans="27:96" x14ac:dyDescent="0.25">
      <c r="AA1167" s="118"/>
      <c r="CR1167" s="59"/>
    </row>
    <row r="1168" spans="27:96" x14ac:dyDescent="0.25">
      <c r="AA1168" s="118"/>
      <c r="CR1168" s="59"/>
    </row>
    <row r="1169" spans="27:96" x14ac:dyDescent="0.25">
      <c r="AA1169" s="118"/>
      <c r="CR1169" s="59"/>
    </row>
    <row r="1170" spans="27:96" x14ac:dyDescent="0.25">
      <c r="AA1170" s="118"/>
      <c r="CR1170" s="59"/>
    </row>
    <row r="1171" spans="27:96" x14ac:dyDescent="0.25">
      <c r="AA1171" s="118"/>
      <c r="CR1171" s="59"/>
    </row>
    <row r="1172" spans="27:96" x14ac:dyDescent="0.25">
      <c r="AA1172" s="118"/>
      <c r="CR1172" s="59"/>
    </row>
    <row r="1173" spans="27:96" x14ac:dyDescent="0.25">
      <c r="AA1173" s="118"/>
      <c r="CR1173" s="59"/>
    </row>
    <row r="1174" spans="27:96" x14ac:dyDescent="0.25">
      <c r="AA1174" s="118"/>
      <c r="CR1174" s="59"/>
    </row>
    <row r="1175" spans="27:96" x14ac:dyDescent="0.25">
      <c r="AA1175" s="118"/>
      <c r="CR1175" s="59"/>
    </row>
    <row r="1176" spans="27:96" x14ac:dyDescent="0.25">
      <c r="AA1176" s="118"/>
      <c r="CR1176" s="59"/>
    </row>
    <row r="1177" spans="27:96" x14ac:dyDescent="0.25">
      <c r="AA1177" s="118"/>
      <c r="CR1177" s="59"/>
    </row>
    <row r="1178" spans="27:96" x14ac:dyDescent="0.25">
      <c r="AA1178" s="118"/>
      <c r="CR1178" s="59"/>
    </row>
    <row r="1179" spans="27:96" x14ac:dyDescent="0.25">
      <c r="AA1179" s="118"/>
      <c r="CR1179" s="59"/>
    </row>
    <row r="1180" spans="27:96" x14ac:dyDescent="0.25">
      <c r="AA1180" s="118"/>
      <c r="CR1180" s="59"/>
    </row>
    <row r="1181" spans="27:96" x14ac:dyDescent="0.25">
      <c r="AA1181" s="118"/>
      <c r="CR1181" s="59"/>
    </row>
    <row r="1182" spans="27:96" x14ac:dyDescent="0.25">
      <c r="AA1182" s="118"/>
      <c r="CR1182" s="59"/>
    </row>
    <row r="1183" spans="27:96" x14ac:dyDescent="0.25">
      <c r="AA1183" s="118"/>
      <c r="CR1183" s="59"/>
    </row>
    <row r="1184" spans="27:96" x14ac:dyDescent="0.25">
      <c r="AA1184" s="118"/>
      <c r="CR1184" s="59"/>
    </row>
    <row r="1185" spans="27:96" x14ac:dyDescent="0.25">
      <c r="AA1185" s="118"/>
      <c r="CR1185" s="59"/>
    </row>
    <row r="1186" spans="27:96" x14ac:dyDescent="0.25">
      <c r="AA1186" s="118"/>
      <c r="CR1186" s="59"/>
    </row>
    <row r="1187" spans="27:96" x14ac:dyDescent="0.25">
      <c r="AA1187" s="118"/>
      <c r="CR1187" s="59"/>
    </row>
    <row r="1188" spans="27:96" x14ac:dyDescent="0.25">
      <c r="AA1188" s="118"/>
      <c r="CR1188" s="59"/>
    </row>
    <row r="1189" spans="27:96" x14ac:dyDescent="0.25">
      <c r="AA1189" s="118"/>
      <c r="CR1189" s="59"/>
    </row>
    <row r="1190" spans="27:96" x14ac:dyDescent="0.25">
      <c r="AA1190" s="118"/>
      <c r="CR1190" s="59"/>
    </row>
    <row r="1191" spans="27:96" x14ac:dyDescent="0.25">
      <c r="AA1191" s="118"/>
      <c r="CR1191" s="59"/>
    </row>
    <row r="1192" spans="27:96" x14ac:dyDescent="0.25">
      <c r="AA1192" s="118"/>
      <c r="CR1192" s="59"/>
    </row>
    <row r="1193" spans="27:96" x14ac:dyDescent="0.25">
      <c r="AA1193" s="118"/>
      <c r="CR1193" s="59"/>
    </row>
    <row r="1194" spans="27:96" x14ac:dyDescent="0.25">
      <c r="AA1194" s="118"/>
      <c r="CR1194" s="59"/>
    </row>
    <row r="1195" spans="27:96" x14ac:dyDescent="0.25">
      <c r="AA1195" s="118"/>
      <c r="CR1195" s="59"/>
    </row>
    <row r="1196" spans="27:96" x14ac:dyDescent="0.25">
      <c r="AA1196" s="118"/>
      <c r="CR1196" s="59"/>
    </row>
    <row r="1197" spans="27:96" x14ac:dyDescent="0.25">
      <c r="AA1197" s="118"/>
      <c r="CR1197" s="59"/>
    </row>
    <row r="1198" spans="27:96" x14ac:dyDescent="0.25">
      <c r="AA1198" s="118"/>
      <c r="CR1198" s="59"/>
    </row>
    <row r="1199" spans="27:96" x14ac:dyDescent="0.25">
      <c r="AA1199" s="118"/>
      <c r="CR1199" s="59"/>
    </row>
    <row r="1200" spans="27:96" x14ac:dyDescent="0.25">
      <c r="AA1200" s="118"/>
      <c r="CR1200" s="59"/>
    </row>
    <row r="1201" spans="27:96" x14ac:dyDescent="0.25">
      <c r="AA1201" s="118"/>
      <c r="CR1201" s="59"/>
    </row>
    <row r="1202" spans="27:96" x14ac:dyDescent="0.25">
      <c r="AA1202" s="118"/>
      <c r="CR1202" s="59"/>
    </row>
    <row r="1203" spans="27:96" x14ac:dyDescent="0.25">
      <c r="AA1203" s="118"/>
      <c r="CR1203" s="59"/>
    </row>
    <row r="1204" spans="27:96" x14ac:dyDescent="0.25">
      <c r="AA1204" s="118"/>
      <c r="CR1204" s="59"/>
    </row>
    <row r="1205" spans="27:96" x14ac:dyDescent="0.25">
      <c r="AA1205" s="118"/>
      <c r="CR1205" s="59"/>
    </row>
    <row r="1206" spans="27:96" x14ac:dyDescent="0.25">
      <c r="AA1206" s="118"/>
      <c r="CR1206" s="59"/>
    </row>
    <row r="1207" spans="27:96" x14ac:dyDescent="0.25">
      <c r="AA1207" s="118"/>
      <c r="CR1207" s="59"/>
    </row>
    <row r="1208" spans="27:96" x14ac:dyDescent="0.25">
      <c r="AA1208" s="118"/>
      <c r="CR1208" s="59"/>
    </row>
    <row r="1209" spans="27:96" x14ac:dyDescent="0.25">
      <c r="AA1209" s="118"/>
      <c r="CR1209" s="59"/>
    </row>
    <row r="1210" spans="27:96" x14ac:dyDescent="0.25">
      <c r="AA1210" s="118"/>
      <c r="CR1210" s="59"/>
    </row>
    <row r="1211" spans="27:96" x14ac:dyDescent="0.25">
      <c r="AA1211" s="118"/>
      <c r="CR1211" s="59"/>
    </row>
    <row r="1212" spans="27:96" x14ac:dyDescent="0.25">
      <c r="AA1212" s="118"/>
      <c r="CR1212" s="59"/>
    </row>
    <row r="1213" spans="27:96" x14ac:dyDescent="0.25">
      <c r="AA1213" s="118"/>
      <c r="CR1213" s="59"/>
    </row>
    <row r="1214" spans="27:96" x14ac:dyDescent="0.25">
      <c r="AA1214" s="118"/>
      <c r="CR1214" s="59"/>
    </row>
    <row r="1215" spans="27:96" x14ac:dyDescent="0.25">
      <c r="AA1215" s="118"/>
      <c r="CR1215" s="59"/>
    </row>
    <row r="1216" spans="27:96" x14ac:dyDescent="0.25">
      <c r="AA1216" s="118"/>
      <c r="CR1216" s="59"/>
    </row>
    <row r="1217" spans="27:96" x14ac:dyDescent="0.25">
      <c r="AA1217" s="118"/>
      <c r="CR1217" s="59"/>
    </row>
    <row r="1218" spans="27:96" x14ac:dyDescent="0.25">
      <c r="AA1218" s="118"/>
      <c r="CR1218" s="59"/>
    </row>
    <row r="1219" spans="27:96" x14ac:dyDescent="0.25">
      <c r="AA1219" s="118"/>
      <c r="CR1219" s="59"/>
    </row>
    <row r="1220" spans="27:96" x14ac:dyDescent="0.25">
      <c r="AA1220" s="118"/>
      <c r="CR1220" s="59"/>
    </row>
    <row r="1221" spans="27:96" x14ac:dyDescent="0.25">
      <c r="AA1221" s="118"/>
      <c r="CR1221" s="59"/>
    </row>
    <row r="1222" spans="27:96" x14ac:dyDescent="0.25">
      <c r="AA1222" s="118"/>
      <c r="CR1222" s="59"/>
    </row>
    <row r="1223" spans="27:96" x14ac:dyDescent="0.25">
      <c r="AA1223" s="118"/>
      <c r="CR1223" s="59"/>
    </row>
    <row r="1224" spans="27:96" x14ac:dyDescent="0.25">
      <c r="AA1224" s="118"/>
      <c r="CR1224" s="59"/>
    </row>
    <row r="1225" spans="27:96" x14ac:dyDescent="0.25">
      <c r="AA1225" s="118"/>
      <c r="CR1225" s="59"/>
    </row>
    <row r="1226" spans="27:96" x14ac:dyDescent="0.25">
      <c r="AA1226" s="118"/>
      <c r="CR1226" s="59"/>
    </row>
    <row r="1227" spans="27:96" x14ac:dyDescent="0.25">
      <c r="AA1227" s="118"/>
      <c r="CR1227" s="59"/>
    </row>
    <row r="1228" spans="27:96" x14ac:dyDescent="0.25">
      <c r="AA1228" s="118"/>
      <c r="CR1228" s="59"/>
    </row>
    <row r="1229" spans="27:96" x14ac:dyDescent="0.25">
      <c r="AA1229" s="118"/>
      <c r="CR1229" s="59"/>
    </row>
    <row r="1230" spans="27:96" x14ac:dyDescent="0.25">
      <c r="AA1230" s="118"/>
      <c r="CR1230" s="59"/>
    </row>
    <row r="1231" spans="27:96" x14ac:dyDescent="0.25">
      <c r="AA1231" s="118"/>
      <c r="CR1231" s="59"/>
    </row>
    <row r="1232" spans="27:96" x14ac:dyDescent="0.25">
      <c r="AA1232" s="118"/>
      <c r="CR1232" s="59"/>
    </row>
    <row r="1233" spans="27:96" x14ac:dyDescent="0.25">
      <c r="AA1233" s="118"/>
      <c r="CR1233" s="59"/>
    </row>
    <row r="1234" spans="27:96" x14ac:dyDescent="0.25">
      <c r="AA1234" s="118"/>
      <c r="CR1234" s="59"/>
    </row>
    <row r="1235" spans="27:96" x14ac:dyDescent="0.25">
      <c r="AA1235" s="118"/>
      <c r="CR1235" s="59"/>
    </row>
    <row r="1236" spans="27:96" x14ac:dyDescent="0.25">
      <c r="AA1236" s="118"/>
      <c r="CR1236" s="59"/>
    </row>
    <row r="1237" spans="27:96" x14ac:dyDescent="0.25">
      <c r="AA1237" s="118"/>
      <c r="CR1237" s="59"/>
    </row>
    <row r="1238" spans="27:96" x14ac:dyDescent="0.25">
      <c r="AA1238" s="118"/>
      <c r="CR1238" s="59"/>
    </row>
    <row r="1239" spans="27:96" x14ac:dyDescent="0.25">
      <c r="AA1239" s="118"/>
      <c r="CR1239" s="59"/>
    </row>
    <row r="1240" spans="27:96" x14ac:dyDescent="0.25">
      <c r="AA1240" s="118"/>
      <c r="CR1240" s="59"/>
    </row>
    <row r="1241" spans="27:96" x14ac:dyDescent="0.25">
      <c r="AA1241" s="118"/>
      <c r="CR1241" s="59"/>
    </row>
    <row r="1242" spans="27:96" x14ac:dyDescent="0.25">
      <c r="AA1242" s="118"/>
      <c r="CR1242" s="59"/>
    </row>
    <row r="1243" spans="27:96" x14ac:dyDescent="0.25">
      <c r="AA1243" s="118"/>
      <c r="CR1243" s="59"/>
    </row>
    <row r="1244" spans="27:96" x14ac:dyDescent="0.25">
      <c r="AA1244" s="118"/>
      <c r="CR1244" s="59"/>
    </row>
    <row r="1245" spans="27:96" x14ac:dyDescent="0.25">
      <c r="AA1245" s="118"/>
      <c r="CR1245" s="59"/>
    </row>
    <row r="1246" spans="27:96" x14ac:dyDescent="0.25">
      <c r="AA1246" s="118"/>
      <c r="CR1246" s="59"/>
    </row>
    <row r="1247" spans="27:96" x14ac:dyDescent="0.25">
      <c r="AA1247" s="118"/>
      <c r="CR1247" s="59"/>
    </row>
    <row r="1248" spans="27:96" x14ac:dyDescent="0.25">
      <c r="AA1248" s="118"/>
      <c r="CR1248" s="59"/>
    </row>
    <row r="1249" spans="27:96" x14ac:dyDescent="0.25">
      <c r="AA1249" s="118"/>
      <c r="CR1249" s="59"/>
    </row>
    <row r="1250" spans="27:96" x14ac:dyDescent="0.25">
      <c r="AA1250" s="118"/>
      <c r="CR1250" s="59"/>
    </row>
    <row r="1251" spans="27:96" x14ac:dyDescent="0.25">
      <c r="AA1251" s="118"/>
      <c r="CR1251" s="59"/>
    </row>
    <row r="1252" spans="27:96" x14ac:dyDescent="0.25">
      <c r="AA1252" s="118"/>
      <c r="CR1252" s="59"/>
    </row>
    <row r="1253" spans="27:96" x14ac:dyDescent="0.25">
      <c r="AA1253" s="118"/>
      <c r="CR1253" s="59"/>
    </row>
    <row r="1254" spans="27:96" x14ac:dyDescent="0.25">
      <c r="AA1254" s="118"/>
      <c r="CR1254" s="59"/>
    </row>
    <row r="1255" spans="27:96" x14ac:dyDescent="0.25">
      <c r="AA1255" s="118"/>
      <c r="CR1255" s="59"/>
    </row>
    <row r="1256" spans="27:96" x14ac:dyDescent="0.25">
      <c r="AA1256" s="118"/>
      <c r="CR1256" s="59"/>
    </row>
    <row r="1257" spans="27:96" x14ac:dyDescent="0.25">
      <c r="AA1257" s="118"/>
      <c r="CR1257" s="59"/>
    </row>
    <row r="1258" spans="27:96" x14ac:dyDescent="0.25">
      <c r="AA1258" s="118"/>
      <c r="CR1258" s="59"/>
    </row>
    <row r="1259" spans="27:96" x14ac:dyDescent="0.25">
      <c r="AA1259" s="118"/>
      <c r="CR1259" s="59"/>
    </row>
    <row r="1260" spans="27:96" x14ac:dyDescent="0.25">
      <c r="AA1260" s="118"/>
      <c r="CR1260" s="59"/>
    </row>
    <row r="1261" spans="27:96" x14ac:dyDescent="0.25">
      <c r="AA1261" s="118"/>
      <c r="CR1261" s="59"/>
    </row>
    <row r="1262" spans="27:96" x14ac:dyDescent="0.25">
      <c r="AA1262" s="118"/>
      <c r="CR1262" s="59"/>
    </row>
    <row r="1263" spans="27:96" x14ac:dyDescent="0.25">
      <c r="AA1263" s="118"/>
      <c r="CR1263" s="59"/>
    </row>
    <row r="1264" spans="27:96" x14ac:dyDescent="0.25">
      <c r="AA1264" s="118"/>
      <c r="CR1264" s="59"/>
    </row>
    <row r="1265" spans="27:96" x14ac:dyDescent="0.25">
      <c r="AA1265" s="118"/>
      <c r="CR1265" s="59"/>
    </row>
    <row r="1266" spans="27:96" x14ac:dyDescent="0.25">
      <c r="AA1266" s="118"/>
      <c r="CR1266" s="59"/>
    </row>
    <row r="1267" spans="27:96" x14ac:dyDescent="0.25">
      <c r="AA1267" s="118"/>
      <c r="CR1267" s="59"/>
    </row>
    <row r="1268" spans="27:96" x14ac:dyDescent="0.25">
      <c r="AA1268" s="118"/>
      <c r="CR1268" s="59"/>
    </row>
    <row r="1269" spans="27:96" x14ac:dyDescent="0.25">
      <c r="AA1269" s="118"/>
      <c r="CR1269" s="59"/>
    </row>
    <row r="1270" spans="27:96" x14ac:dyDescent="0.25">
      <c r="AA1270" s="118"/>
      <c r="CR1270" s="59"/>
    </row>
    <row r="1271" spans="27:96" x14ac:dyDescent="0.25">
      <c r="AA1271" s="118"/>
      <c r="CR1271" s="59"/>
    </row>
    <row r="1272" spans="27:96" x14ac:dyDescent="0.25">
      <c r="AA1272" s="118"/>
      <c r="CR1272" s="59"/>
    </row>
    <row r="1273" spans="27:96" x14ac:dyDescent="0.25">
      <c r="AA1273" s="118"/>
      <c r="CR1273" s="59"/>
    </row>
    <row r="1274" spans="27:96" x14ac:dyDescent="0.25">
      <c r="AA1274" s="118"/>
      <c r="CR1274" s="59"/>
    </row>
    <row r="1275" spans="27:96" x14ac:dyDescent="0.25">
      <c r="AA1275" s="118"/>
    </row>
    <row r="1276" spans="27:96" x14ac:dyDescent="0.25">
      <c r="AA1276" s="118"/>
    </row>
  </sheetData>
  <autoFilter ref="A3:CR36">
    <sortState ref="A4:CR36">
      <sortCondition descending="1" ref="C3:C36"/>
    </sortState>
  </autoFilter>
  <mergeCells count="12">
    <mergeCell ref="AR1:AZ1"/>
    <mergeCell ref="M2:V2"/>
    <mergeCell ref="W2:X2"/>
    <mergeCell ref="AL2:AO2"/>
    <mergeCell ref="AP2:AQ2"/>
    <mergeCell ref="AR2:AZ2"/>
    <mergeCell ref="A2:L2"/>
    <mergeCell ref="AA2:AI2"/>
    <mergeCell ref="AJ2:AK2"/>
    <mergeCell ref="M1:AK1"/>
    <mergeCell ref="AL1:AQ1"/>
    <mergeCell ref="Y2:Z2"/>
  </mergeCells>
  <pageMargins left="0.7" right="0.7" top="0.75" bottom="0.75" header="0.3" footer="0.3"/>
  <pageSetup orientation="portrait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4"/>
  <sheetViews>
    <sheetView workbookViewId="0">
      <selection activeCell="G27" sqref="G27"/>
    </sheetView>
  </sheetViews>
  <sheetFormatPr defaultRowHeight="15" x14ac:dyDescent="0.25"/>
  <cols>
    <col min="1" max="1" width="24.28515625" customWidth="1"/>
    <col min="2" max="2" width="9.28515625" customWidth="1"/>
    <col min="3" max="4" width="22" customWidth="1"/>
    <col min="5" max="5" width="14.28515625" customWidth="1"/>
    <col min="6" max="6" width="11.42578125" customWidth="1"/>
    <col min="7" max="7" width="13.140625" customWidth="1"/>
    <col min="8" max="8" width="14" customWidth="1"/>
    <col min="9" max="9" width="15.28515625" customWidth="1"/>
    <col min="10" max="10" width="14.7109375" customWidth="1"/>
    <col min="11" max="11" width="19.85546875" customWidth="1"/>
  </cols>
  <sheetData>
    <row r="2" spans="1:11" x14ac:dyDescent="0.25">
      <c r="A2" s="6" t="s">
        <v>25</v>
      </c>
    </row>
    <row r="3" spans="1:11" s="35" customFormat="1" ht="30" customHeight="1" x14ac:dyDescent="0.25">
      <c r="A3" s="33"/>
      <c r="B3" s="34" t="s">
        <v>0</v>
      </c>
      <c r="C3" s="34" t="s">
        <v>130</v>
      </c>
      <c r="D3" s="34" t="s">
        <v>223</v>
      </c>
      <c r="E3" s="34" t="s">
        <v>17</v>
      </c>
      <c r="F3" s="34" t="s">
        <v>118</v>
      </c>
      <c r="G3" s="34" t="s">
        <v>119</v>
      </c>
      <c r="H3" s="34" t="s">
        <v>120</v>
      </c>
      <c r="I3" s="34" t="s">
        <v>121</v>
      </c>
      <c r="J3" s="34" t="s">
        <v>20</v>
      </c>
      <c r="K3" s="34" t="s">
        <v>122</v>
      </c>
    </row>
    <row r="4" spans="1:11" x14ac:dyDescent="0.25">
      <c r="A4" s="6" t="s">
        <v>78</v>
      </c>
      <c r="B4" s="2">
        <v>7280</v>
      </c>
      <c r="C4" s="3">
        <v>62096.3</v>
      </c>
      <c r="D4" s="3">
        <v>452061301</v>
      </c>
      <c r="E4" s="32">
        <v>44061996.200000003</v>
      </c>
      <c r="F4" s="6">
        <v>746</v>
      </c>
      <c r="G4" s="2">
        <v>1013</v>
      </c>
      <c r="H4" s="2">
        <v>1365</v>
      </c>
      <c r="I4" s="2">
        <v>4902</v>
      </c>
      <c r="J4" s="2">
        <v>652</v>
      </c>
      <c r="K4" s="26">
        <v>213</v>
      </c>
    </row>
    <row r="5" spans="1:11" x14ac:dyDescent="0.25">
      <c r="A5" s="6" t="s">
        <v>74</v>
      </c>
      <c r="B5" s="2">
        <v>5372</v>
      </c>
      <c r="C5" s="3">
        <v>75195</v>
      </c>
      <c r="D5" s="3">
        <v>403947390</v>
      </c>
      <c r="E5" s="32">
        <v>26093478.699999999</v>
      </c>
      <c r="F5" s="6">
        <v>281</v>
      </c>
      <c r="G5" s="2">
        <v>392</v>
      </c>
      <c r="H5" s="2">
        <v>1048</v>
      </c>
      <c r="I5" s="2">
        <v>3789</v>
      </c>
      <c r="J5" s="2">
        <v>409</v>
      </c>
      <c r="K5" s="26">
        <v>266</v>
      </c>
    </row>
    <row r="6" spans="1:11" x14ac:dyDescent="0.25">
      <c r="A6" s="6" t="s">
        <v>75</v>
      </c>
      <c r="B6" s="2">
        <v>9130</v>
      </c>
      <c r="C6" s="3">
        <v>145725.9</v>
      </c>
      <c r="D6" s="3">
        <v>1330452407</v>
      </c>
      <c r="E6" s="32">
        <v>53958873.700000003</v>
      </c>
      <c r="F6" s="6">
        <v>456</v>
      </c>
      <c r="G6" s="2">
        <v>1588</v>
      </c>
      <c r="H6" s="2">
        <v>1383</v>
      </c>
      <c r="I6" s="2">
        <v>6159</v>
      </c>
      <c r="J6" s="2">
        <v>466</v>
      </c>
      <c r="K6" s="26">
        <v>446</v>
      </c>
    </row>
    <row r="7" spans="1:11" s="35" customFormat="1" x14ac:dyDescent="0.25">
      <c r="A7" s="6" t="s">
        <v>76</v>
      </c>
      <c r="B7" s="2">
        <v>5652</v>
      </c>
      <c r="C7" s="3">
        <v>113478.9</v>
      </c>
      <c r="D7" s="3">
        <v>641346932</v>
      </c>
      <c r="E7" s="32">
        <v>29595692.199999999</v>
      </c>
      <c r="F7" s="6">
        <v>361</v>
      </c>
      <c r="G7" s="2">
        <v>917</v>
      </c>
      <c r="H7" s="2">
        <v>720</v>
      </c>
      <c r="I7" s="2">
        <v>4015</v>
      </c>
      <c r="J7" s="2">
        <v>785</v>
      </c>
      <c r="K7" s="26">
        <v>179</v>
      </c>
    </row>
    <row r="9" spans="1:11" x14ac:dyDescent="0.25">
      <c r="A9" s="36" t="s">
        <v>123</v>
      </c>
      <c r="B9" s="37"/>
      <c r="C9" s="6"/>
      <c r="D9" s="6"/>
      <c r="E9" s="6"/>
      <c r="F9" s="6"/>
      <c r="G9" s="6"/>
      <c r="H9" s="6"/>
      <c r="I9" s="6"/>
      <c r="J9" s="6"/>
      <c r="K9" s="6"/>
    </row>
    <row r="10" spans="1:11" ht="45" x14ac:dyDescent="0.25">
      <c r="A10" s="33" t="s">
        <v>124</v>
      </c>
      <c r="B10" s="34" t="s">
        <v>0</v>
      </c>
      <c r="C10" s="34" t="s">
        <v>130</v>
      </c>
      <c r="D10" s="34" t="s">
        <v>223</v>
      </c>
      <c r="E10" s="34" t="s">
        <v>17</v>
      </c>
      <c r="F10" s="34" t="s">
        <v>118</v>
      </c>
      <c r="G10" s="34" t="s">
        <v>119</v>
      </c>
      <c r="H10" s="34" t="s">
        <v>120</v>
      </c>
      <c r="I10" s="34" t="s">
        <v>121</v>
      </c>
      <c r="J10" s="34" t="s">
        <v>20</v>
      </c>
      <c r="K10" s="34" t="s">
        <v>122</v>
      </c>
    </row>
    <row r="11" spans="1:11" x14ac:dyDescent="0.25">
      <c r="A11" s="6" t="s">
        <v>47</v>
      </c>
      <c r="B11" s="2">
        <v>1842</v>
      </c>
      <c r="C11" s="3">
        <v>346529.3</v>
      </c>
      <c r="D11" s="3">
        <v>638307038</v>
      </c>
      <c r="E11" s="3">
        <v>14166707.656297</v>
      </c>
      <c r="F11" s="6">
        <v>35</v>
      </c>
      <c r="G11" s="13">
        <v>131</v>
      </c>
      <c r="H11" s="13">
        <v>313</v>
      </c>
      <c r="I11" s="2">
        <v>1398</v>
      </c>
      <c r="J11" s="13">
        <v>27</v>
      </c>
      <c r="K11" s="6">
        <v>329</v>
      </c>
    </row>
    <row r="12" spans="1:11" x14ac:dyDescent="0.25">
      <c r="A12" s="6" t="s">
        <v>52</v>
      </c>
      <c r="B12" s="2">
        <v>1069</v>
      </c>
      <c r="C12" s="3">
        <v>114308.1</v>
      </c>
      <c r="D12" s="3">
        <v>122195388</v>
      </c>
      <c r="E12" s="3">
        <v>3037745.3998460001</v>
      </c>
      <c r="F12" s="6">
        <v>13</v>
      </c>
      <c r="G12" s="13">
        <v>15</v>
      </c>
      <c r="H12" s="13">
        <v>170</v>
      </c>
      <c r="I12" s="2">
        <v>884</v>
      </c>
      <c r="J12" s="13">
        <v>1</v>
      </c>
      <c r="K12" s="6">
        <v>12</v>
      </c>
    </row>
    <row r="13" spans="1:11" x14ac:dyDescent="0.25">
      <c r="A13" s="6" t="s">
        <v>69</v>
      </c>
      <c r="B13" s="2">
        <v>1062</v>
      </c>
      <c r="C13" s="3">
        <v>122012.6</v>
      </c>
      <c r="D13" s="3">
        <v>129577427</v>
      </c>
      <c r="E13" s="3">
        <v>6514609.5569430003</v>
      </c>
      <c r="F13" s="6">
        <v>2</v>
      </c>
      <c r="G13" s="13">
        <v>865</v>
      </c>
      <c r="H13" s="13">
        <v>16</v>
      </c>
      <c r="I13" s="2">
        <v>181</v>
      </c>
      <c r="J13" s="13">
        <v>0</v>
      </c>
      <c r="K13" s="6">
        <v>12</v>
      </c>
    </row>
    <row r="14" spans="1:11" s="35" customFormat="1" x14ac:dyDescent="0.25">
      <c r="A14" s="6" t="s">
        <v>68</v>
      </c>
      <c r="B14" s="208">
        <v>357</v>
      </c>
      <c r="C14" s="207">
        <v>442173</v>
      </c>
      <c r="D14" s="3">
        <v>157855771</v>
      </c>
      <c r="E14" s="207">
        <v>5350920.8</v>
      </c>
      <c r="F14" s="209">
        <v>19</v>
      </c>
      <c r="G14" s="13">
        <v>13</v>
      </c>
      <c r="H14" s="13">
        <v>39</v>
      </c>
      <c r="I14" s="208">
        <v>305</v>
      </c>
      <c r="J14" s="212">
        <v>3</v>
      </c>
      <c r="K14" s="6">
        <v>14</v>
      </c>
    </row>
    <row r="15" spans="1:11" x14ac:dyDescent="0.25">
      <c r="A15" s="6" t="s">
        <v>50</v>
      </c>
      <c r="B15" s="2">
        <v>311</v>
      </c>
      <c r="C15" s="3">
        <v>61072.800000000003</v>
      </c>
      <c r="D15" s="3">
        <v>18993643</v>
      </c>
      <c r="E15" s="3">
        <v>4843396.3500680001</v>
      </c>
      <c r="F15" s="6">
        <v>48</v>
      </c>
      <c r="G15" s="13">
        <v>34</v>
      </c>
      <c r="H15" s="13">
        <v>5</v>
      </c>
      <c r="I15" s="2">
        <v>170</v>
      </c>
      <c r="J15" s="13">
        <v>119</v>
      </c>
      <c r="K15" s="6">
        <v>139</v>
      </c>
    </row>
    <row r="17" spans="1:11" x14ac:dyDescent="0.25">
      <c r="A17" s="36" t="s">
        <v>125</v>
      </c>
      <c r="B17" s="37"/>
      <c r="C17" s="6"/>
      <c r="D17" s="6"/>
      <c r="E17" s="6"/>
      <c r="F17" s="6"/>
      <c r="G17" s="6"/>
      <c r="H17" s="6"/>
      <c r="I17" s="6"/>
      <c r="J17" s="6"/>
      <c r="K17" s="6"/>
    </row>
    <row r="18" spans="1:11" ht="45" x14ac:dyDescent="0.25">
      <c r="A18" s="33" t="s">
        <v>126</v>
      </c>
      <c r="B18" s="34" t="s">
        <v>0</v>
      </c>
      <c r="C18" s="34" t="s">
        <v>130</v>
      </c>
      <c r="D18" s="34" t="s">
        <v>223</v>
      </c>
      <c r="E18" s="34" t="s">
        <v>17</v>
      </c>
      <c r="F18" s="34" t="s">
        <v>118</v>
      </c>
      <c r="G18" s="34" t="s">
        <v>119</v>
      </c>
      <c r="H18" s="34" t="s">
        <v>120</v>
      </c>
      <c r="I18" s="34" t="s">
        <v>121</v>
      </c>
      <c r="J18" s="34" t="s">
        <v>20</v>
      </c>
      <c r="K18" s="34" t="s">
        <v>122</v>
      </c>
    </row>
    <row r="19" spans="1:11" x14ac:dyDescent="0.25">
      <c r="A19" s="6" t="s">
        <v>91</v>
      </c>
      <c r="B19" s="208">
        <v>8777</v>
      </c>
      <c r="C19" s="207">
        <v>79480.3</v>
      </c>
      <c r="D19" s="14">
        <v>697598195</v>
      </c>
      <c r="E19" s="207">
        <v>62690462.700000003</v>
      </c>
      <c r="F19" s="209">
        <v>817</v>
      </c>
      <c r="G19" s="208">
        <v>570</v>
      </c>
      <c r="H19" s="208">
        <v>829</v>
      </c>
      <c r="I19" s="208">
        <v>7374</v>
      </c>
      <c r="J19" s="208">
        <v>1384</v>
      </c>
      <c r="K19" s="209">
        <v>175</v>
      </c>
    </row>
    <row r="20" spans="1:11" x14ac:dyDescent="0.25">
      <c r="A20" s="6" t="s">
        <v>87</v>
      </c>
      <c r="B20" s="208">
        <v>3278</v>
      </c>
      <c r="C20" s="207">
        <v>52242</v>
      </c>
      <c r="D20" s="14">
        <v>171249323</v>
      </c>
      <c r="E20" s="207">
        <v>17360497.800000001</v>
      </c>
      <c r="F20" s="210">
        <v>357</v>
      </c>
      <c r="G20" s="208">
        <v>671</v>
      </c>
      <c r="H20" s="208">
        <v>717</v>
      </c>
      <c r="I20" s="208">
        <v>1890</v>
      </c>
      <c r="J20" s="208">
        <v>402</v>
      </c>
      <c r="K20" s="210">
        <v>89</v>
      </c>
    </row>
    <row r="21" spans="1:11" x14ac:dyDescent="0.25">
      <c r="A21" s="6" t="s">
        <v>97</v>
      </c>
      <c r="B21" s="208">
        <v>1750</v>
      </c>
      <c r="C21" s="207">
        <v>98686.7</v>
      </c>
      <c r="D21" s="14">
        <v>172701790</v>
      </c>
      <c r="E21" s="207">
        <v>6450618.5</v>
      </c>
      <c r="F21" s="210">
        <v>56</v>
      </c>
      <c r="G21" s="26">
        <v>242</v>
      </c>
      <c r="H21" s="26">
        <v>522</v>
      </c>
      <c r="I21" s="208">
        <v>986</v>
      </c>
      <c r="J21" s="26">
        <v>23</v>
      </c>
      <c r="K21" s="210">
        <v>16</v>
      </c>
    </row>
    <row r="22" spans="1:11" s="35" customFormat="1" x14ac:dyDescent="0.25">
      <c r="A22" s="6" t="s">
        <v>98</v>
      </c>
      <c r="B22" s="26">
        <v>1331</v>
      </c>
      <c r="C22" s="14">
        <v>47332</v>
      </c>
      <c r="D22" s="14">
        <v>62998917</v>
      </c>
      <c r="E22" s="14">
        <v>3773943.3</v>
      </c>
      <c r="F22" s="210">
        <v>76</v>
      </c>
      <c r="G22" s="26">
        <v>170</v>
      </c>
      <c r="H22" s="26">
        <v>349</v>
      </c>
      <c r="I22" s="26">
        <v>812</v>
      </c>
      <c r="J22" s="26">
        <v>2</v>
      </c>
      <c r="K22" s="210">
        <f>7+37</f>
        <v>44</v>
      </c>
    </row>
    <row r="23" spans="1:11" x14ac:dyDescent="0.25">
      <c r="A23" s="6" t="s">
        <v>49</v>
      </c>
      <c r="B23" s="26">
        <v>931</v>
      </c>
      <c r="C23" s="14">
        <v>31056.5</v>
      </c>
      <c r="D23" s="14">
        <v>28913599</v>
      </c>
      <c r="E23" s="14">
        <v>1648617.4</v>
      </c>
      <c r="F23" s="210">
        <v>41</v>
      </c>
      <c r="G23" s="26">
        <v>33</v>
      </c>
      <c r="H23" s="26">
        <v>216</v>
      </c>
      <c r="I23" s="26">
        <v>682</v>
      </c>
      <c r="J23" s="26">
        <v>4</v>
      </c>
      <c r="K23" s="210">
        <v>16</v>
      </c>
    </row>
    <row r="24" spans="1:11" x14ac:dyDescent="0.25">
      <c r="I24" s="211"/>
    </row>
    <row r="25" spans="1:11" x14ac:dyDescent="0.25">
      <c r="A25" s="36" t="s">
        <v>127</v>
      </c>
      <c r="B25" s="37"/>
      <c r="C25" s="6"/>
      <c r="D25" s="6"/>
      <c r="E25" s="6"/>
      <c r="F25" s="6"/>
      <c r="G25" s="6"/>
      <c r="H25" s="6"/>
      <c r="I25" s="6"/>
      <c r="J25" s="6"/>
      <c r="K25" s="6"/>
    </row>
    <row r="26" spans="1:11" ht="45" x14ac:dyDescent="0.25">
      <c r="A26" s="33" t="s">
        <v>128</v>
      </c>
      <c r="B26" s="34" t="s">
        <v>0</v>
      </c>
      <c r="C26" s="34" t="s">
        <v>130</v>
      </c>
      <c r="D26" s="34" t="s">
        <v>223</v>
      </c>
      <c r="E26" s="34" t="s">
        <v>17</v>
      </c>
      <c r="F26" s="34" t="s">
        <v>118</v>
      </c>
      <c r="G26" s="34" t="s">
        <v>119</v>
      </c>
      <c r="H26" s="34" t="s">
        <v>120</v>
      </c>
      <c r="I26" s="34" t="s">
        <v>121</v>
      </c>
      <c r="J26" s="34" t="s">
        <v>20</v>
      </c>
      <c r="K26" s="34" t="s">
        <v>122</v>
      </c>
    </row>
    <row r="27" spans="1:11" x14ac:dyDescent="0.25">
      <c r="A27" s="6" t="s">
        <v>108</v>
      </c>
      <c r="B27" s="208">
        <v>6490</v>
      </c>
      <c r="C27" s="207">
        <v>219666.1</v>
      </c>
      <c r="D27" s="3">
        <v>1425632865</v>
      </c>
      <c r="E27" s="207">
        <v>41918782</v>
      </c>
      <c r="F27" s="6">
        <v>231</v>
      </c>
      <c r="G27" s="208">
        <v>1616</v>
      </c>
      <c r="H27" s="2">
        <v>983</v>
      </c>
      <c r="I27" s="2">
        <v>3891</v>
      </c>
      <c r="J27" s="2">
        <v>75</v>
      </c>
      <c r="K27" s="6">
        <f>82+379</f>
        <v>461</v>
      </c>
    </row>
    <row r="28" spans="1:11" x14ac:dyDescent="0.25">
      <c r="A28" s="6" t="s">
        <v>109</v>
      </c>
      <c r="B28" s="2">
        <v>2441</v>
      </c>
      <c r="C28" s="3">
        <v>94501.5</v>
      </c>
      <c r="D28" s="3">
        <v>230678087</v>
      </c>
      <c r="E28" s="3">
        <v>16653744.9</v>
      </c>
      <c r="F28" s="6">
        <v>161</v>
      </c>
      <c r="G28" s="2">
        <v>198</v>
      </c>
      <c r="H28" s="2">
        <v>597</v>
      </c>
      <c r="I28" s="2">
        <v>1505</v>
      </c>
      <c r="J28" s="2">
        <v>231</v>
      </c>
      <c r="K28" s="6">
        <f>174+12</f>
        <v>186</v>
      </c>
    </row>
    <row r="29" spans="1:11" x14ac:dyDescent="0.25">
      <c r="A29" s="6" t="s">
        <v>111</v>
      </c>
      <c r="B29" s="2">
        <v>2335</v>
      </c>
      <c r="C29" s="3">
        <v>81022.8</v>
      </c>
      <c r="D29" s="3">
        <v>189188298</v>
      </c>
      <c r="E29" s="3">
        <v>25415213.600000001</v>
      </c>
      <c r="F29" s="6">
        <v>350</v>
      </c>
      <c r="G29" s="2">
        <v>129</v>
      </c>
      <c r="H29" s="2">
        <v>325</v>
      </c>
      <c r="I29" s="2">
        <v>1881</v>
      </c>
      <c r="J29" s="2">
        <v>375</v>
      </c>
      <c r="K29" s="6">
        <v>64</v>
      </c>
    </row>
    <row r="30" spans="1:11" x14ac:dyDescent="0.25">
      <c r="A30" s="6" t="s">
        <v>110</v>
      </c>
      <c r="B30" s="2">
        <v>956</v>
      </c>
      <c r="C30" s="3">
        <v>65919.199999999997</v>
      </c>
      <c r="D30" s="3">
        <v>63018744</v>
      </c>
      <c r="E30" s="3">
        <v>4529940.7</v>
      </c>
      <c r="F30" s="6">
        <v>122</v>
      </c>
      <c r="G30" s="2">
        <v>103</v>
      </c>
      <c r="H30" s="2">
        <v>227</v>
      </c>
      <c r="I30" s="2">
        <v>626</v>
      </c>
      <c r="J30" s="2">
        <v>148</v>
      </c>
      <c r="K30" s="6">
        <v>24</v>
      </c>
    </row>
    <row r="31" spans="1:11" x14ac:dyDescent="0.25">
      <c r="A31" s="6" t="s">
        <v>116</v>
      </c>
      <c r="B31" s="2">
        <v>676</v>
      </c>
      <c r="C31" s="3">
        <v>95127.3</v>
      </c>
      <c r="D31" s="3">
        <v>64306072</v>
      </c>
      <c r="E31" s="3">
        <v>7413684.2000000002</v>
      </c>
      <c r="F31" s="6">
        <v>110</v>
      </c>
      <c r="G31" s="2">
        <v>48</v>
      </c>
      <c r="H31" s="2">
        <v>110</v>
      </c>
      <c r="I31" s="2">
        <v>518</v>
      </c>
      <c r="J31" s="2">
        <v>84</v>
      </c>
      <c r="K31" s="6">
        <v>7</v>
      </c>
    </row>
    <row r="33" spans="1:1" x14ac:dyDescent="0.25">
      <c r="A33" t="s">
        <v>129</v>
      </c>
    </row>
    <row r="34" spans="1:1" x14ac:dyDescent="0.25">
      <c r="A34" t="s">
        <v>131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3"/>
  <sheetViews>
    <sheetView workbookViewId="0">
      <selection activeCell="D13" sqref="D13"/>
    </sheetView>
  </sheetViews>
  <sheetFormatPr defaultRowHeight="15" x14ac:dyDescent="0.25"/>
  <cols>
    <col min="1" max="1" width="41.140625" customWidth="1"/>
    <col min="3" max="4" width="14" customWidth="1"/>
    <col min="5" max="5" width="12.5703125" bestFit="1" customWidth="1"/>
    <col min="6" max="6" width="10.5703125" customWidth="1"/>
    <col min="7" max="7" width="12" customWidth="1"/>
    <col min="8" max="9" width="13.140625" customWidth="1"/>
    <col min="10" max="10" width="13" customWidth="1"/>
    <col min="11" max="11" width="13.5703125" customWidth="1"/>
  </cols>
  <sheetData>
    <row r="2" spans="1:11" x14ac:dyDescent="0.25">
      <c r="A2" s="6" t="s">
        <v>25</v>
      </c>
    </row>
    <row r="3" spans="1:11" ht="60" x14ac:dyDescent="0.25">
      <c r="A3" s="33"/>
      <c r="B3" s="34" t="s">
        <v>0</v>
      </c>
      <c r="C3" s="34" t="s">
        <v>130</v>
      </c>
      <c r="D3" s="34" t="s">
        <v>223</v>
      </c>
      <c r="E3" s="34" t="s">
        <v>17</v>
      </c>
      <c r="F3" s="34" t="s">
        <v>118</v>
      </c>
      <c r="G3" s="34" t="s">
        <v>119</v>
      </c>
      <c r="H3" s="34" t="s">
        <v>120</v>
      </c>
      <c r="I3" s="34" t="s">
        <v>121</v>
      </c>
      <c r="J3" s="34" t="s">
        <v>20</v>
      </c>
      <c r="K3" s="34" t="s">
        <v>122</v>
      </c>
    </row>
    <row r="4" spans="1:11" x14ac:dyDescent="0.25">
      <c r="A4" s="6" t="s">
        <v>144</v>
      </c>
      <c r="B4" s="2">
        <v>2241</v>
      </c>
      <c r="C4" s="3">
        <v>53621</v>
      </c>
      <c r="D4" s="3">
        <v>120164506</v>
      </c>
      <c r="E4" s="32">
        <v>6809423</v>
      </c>
      <c r="F4" s="61">
        <v>85</v>
      </c>
      <c r="G4" s="24">
        <v>576</v>
      </c>
      <c r="H4" s="24">
        <v>184</v>
      </c>
      <c r="I4" s="2">
        <v>1411</v>
      </c>
      <c r="J4" s="2">
        <v>273</v>
      </c>
      <c r="K4" s="26">
        <v>73</v>
      </c>
    </row>
    <row r="5" spans="1:11" x14ac:dyDescent="0.25">
      <c r="A5" s="6" t="s">
        <v>145</v>
      </c>
      <c r="B5" s="2">
        <v>1330</v>
      </c>
      <c r="C5" s="3">
        <v>71688</v>
      </c>
      <c r="D5" s="3">
        <v>95345192</v>
      </c>
      <c r="E5" s="32">
        <v>6897177</v>
      </c>
      <c r="F5" s="61">
        <v>140</v>
      </c>
      <c r="G5" s="24">
        <v>223</v>
      </c>
      <c r="H5" s="24">
        <v>185</v>
      </c>
      <c r="I5" s="2">
        <v>922</v>
      </c>
      <c r="J5" s="2">
        <v>54</v>
      </c>
      <c r="K5" s="26">
        <v>51</v>
      </c>
    </row>
    <row r="7" spans="1:11" x14ac:dyDescent="0.25">
      <c r="A7" s="36" t="s">
        <v>123</v>
      </c>
      <c r="B7" s="37"/>
      <c r="C7" s="6"/>
      <c r="D7" s="6"/>
      <c r="E7" s="6"/>
      <c r="F7" s="6"/>
      <c r="G7" s="6"/>
      <c r="H7" s="6"/>
      <c r="I7" s="6"/>
      <c r="J7" s="6"/>
      <c r="K7" s="6"/>
    </row>
    <row r="8" spans="1:11" ht="60" x14ac:dyDescent="0.25">
      <c r="A8" s="33" t="s">
        <v>124</v>
      </c>
      <c r="B8" s="34" t="s">
        <v>0</v>
      </c>
      <c r="C8" s="34" t="s">
        <v>130</v>
      </c>
      <c r="D8" s="34" t="s">
        <v>223</v>
      </c>
      <c r="E8" s="34" t="s">
        <v>17</v>
      </c>
      <c r="F8" s="34" t="s">
        <v>118</v>
      </c>
      <c r="G8" s="34" t="s">
        <v>119</v>
      </c>
      <c r="H8" s="34" t="s">
        <v>120</v>
      </c>
      <c r="I8" s="34" t="s">
        <v>121</v>
      </c>
      <c r="J8" s="34" t="s">
        <v>20</v>
      </c>
      <c r="K8" s="34" t="s">
        <v>122</v>
      </c>
    </row>
    <row r="9" spans="1:11" x14ac:dyDescent="0.25">
      <c r="A9" s="6" t="s">
        <v>166</v>
      </c>
      <c r="B9" s="2">
        <v>338</v>
      </c>
      <c r="C9" s="3">
        <v>49968.9</v>
      </c>
      <c r="D9" s="3">
        <v>16889476</v>
      </c>
      <c r="E9" s="3">
        <v>994275.7</v>
      </c>
      <c r="F9" s="6">
        <v>1</v>
      </c>
      <c r="G9" s="6">
        <v>325</v>
      </c>
      <c r="H9" s="13">
        <v>1</v>
      </c>
      <c r="I9" s="6">
        <v>12</v>
      </c>
      <c r="J9" s="6">
        <v>47</v>
      </c>
      <c r="K9" s="6">
        <v>9</v>
      </c>
    </row>
    <row r="10" spans="1:11" x14ac:dyDescent="0.25">
      <c r="A10" s="6" t="s">
        <v>167</v>
      </c>
      <c r="B10" s="2">
        <v>318</v>
      </c>
      <c r="C10" s="3">
        <v>39160.44</v>
      </c>
      <c r="D10" s="3">
        <v>12453020</v>
      </c>
      <c r="E10" s="3">
        <v>572362.30000000005</v>
      </c>
      <c r="F10" s="6">
        <v>1</v>
      </c>
      <c r="G10" s="6">
        <v>28</v>
      </c>
      <c r="H10" s="13">
        <v>26</v>
      </c>
      <c r="I10" s="6">
        <v>264</v>
      </c>
      <c r="J10" s="6">
        <v>137</v>
      </c>
      <c r="K10" s="6">
        <v>20</v>
      </c>
    </row>
    <row r="11" spans="1:11" x14ac:dyDescent="0.25">
      <c r="A11" s="6" t="s">
        <v>168</v>
      </c>
      <c r="B11" s="2">
        <v>70</v>
      </c>
      <c r="C11" s="3">
        <v>70057</v>
      </c>
      <c r="D11" s="3">
        <v>4903990</v>
      </c>
      <c r="E11" s="3">
        <v>1372742.6</v>
      </c>
      <c r="F11" s="6">
        <v>23</v>
      </c>
      <c r="G11" s="6">
        <v>8</v>
      </c>
      <c r="H11" s="13">
        <v>1</v>
      </c>
      <c r="I11" s="6">
        <v>61</v>
      </c>
      <c r="J11" s="6">
        <v>0</v>
      </c>
      <c r="K11" s="6">
        <v>4</v>
      </c>
    </row>
    <row r="12" spans="1:11" x14ac:dyDescent="0.25">
      <c r="A12" s="6" t="s">
        <v>169</v>
      </c>
      <c r="B12" s="2">
        <v>60</v>
      </c>
      <c r="C12" s="3">
        <v>52229.7</v>
      </c>
      <c r="D12" s="3">
        <v>3133784</v>
      </c>
      <c r="E12" s="3">
        <v>134714.5</v>
      </c>
      <c r="F12" s="6">
        <v>2</v>
      </c>
      <c r="G12" s="6">
        <v>35</v>
      </c>
      <c r="H12" s="13">
        <v>5</v>
      </c>
      <c r="I12" s="6">
        <v>20</v>
      </c>
      <c r="J12" s="6">
        <v>0</v>
      </c>
      <c r="K12" s="6">
        <v>2</v>
      </c>
    </row>
    <row r="13" spans="1:11" x14ac:dyDescent="0.25">
      <c r="A13" s="6" t="s">
        <v>170</v>
      </c>
      <c r="B13" s="2">
        <v>55</v>
      </c>
      <c r="C13" s="3">
        <v>43140</v>
      </c>
      <c r="D13" s="3">
        <v>2372700</v>
      </c>
      <c r="E13" s="3">
        <v>13894.62</v>
      </c>
      <c r="F13" s="6">
        <v>0</v>
      </c>
      <c r="G13" s="6">
        <v>4</v>
      </c>
      <c r="H13" s="13">
        <v>26</v>
      </c>
      <c r="I13" s="6">
        <v>25</v>
      </c>
      <c r="J13" s="6">
        <v>0</v>
      </c>
      <c r="K13" s="6">
        <v>0</v>
      </c>
    </row>
    <row r="15" spans="1:11" x14ac:dyDescent="0.25">
      <c r="A15" s="36" t="s">
        <v>125</v>
      </c>
      <c r="B15" s="37"/>
      <c r="C15" s="6"/>
      <c r="D15" s="6"/>
      <c r="E15" s="6"/>
      <c r="F15" s="6"/>
      <c r="G15" s="6"/>
      <c r="H15" s="6"/>
      <c r="I15" s="6"/>
      <c r="J15" s="6"/>
      <c r="K15" s="6"/>
    </row>
    <row r="16" spans="1:11" ht="60" x14ac:dyDescent="0.25">
      <c r="A16" s="33" t="s">
        <v>126</v>
      </c>
      <c r="B16" s="34" t="s">
        <v>0</v>
      </c>
      <c r="C16" s="34" t="s">
        <v>130</v>
      </c>
      <c r="D16" s="34" t="s">
        <v>223</v>
      </c>
      <c r="E16" s="34" t="s">
        <v>17</v>
      </c>
      <c r="F16" s="34" t="s">
        <v>118</v>
      </c>
      <c r="G16" s="34" t="s">
        <v>119</v>
      </c>
      <c r="H16" s="34" t="s">
        <v>120</v>
      </c>
      <c r="I16" s="34" t="s">
        <v>121</v>
      </c>
      <c r="J16" s="34" t="s">
        <v>20</v>
      </c>
      <c r="K16" s="34" t="s">
        <v>122</v>
      </c>
    </row>
    <row r="17" spans="1:11" x14ac:dyDescent="0.25">
      <c r="A17" s="6" t="s">
        <v>98</v>
      </c>
      <c r="B17" s="6">
        <v>629</v>
      </c>
      <c r="C17" s="14">
        <v>80527.3</v>
      </c>
      <c r="D17" s="14">
        <v>50651683</v>
      </c>
      <c r="E17" s="3">
        <v>3484821.9</v>
      </c>
      <c r="F17" s="6">
        <v>82</v>
      </c>
      <c r="G17" s="6">
        <v>81</v>
      </c>
      <c r="H17" s="6">
        <v>58</v>
      </c>
      <c r="I17" s="6">
        <v>490</v>
      </c>
      <c r="J17" s="6">
        <v>10</v>
      </c>
      <c r="K17" s="6">
        <v>19</v>
      </c>
    </row>
    <row r="18" spans="1:11" x14ac:dyDescent="0.25">
      <c r="A18" s="6" t="s">
        <v>89</v>
      </c>
      <c r="B18" s="6">
        <v>588</v>
      </c>
      <c r="C18" s="14">
        <v>52716</v>
      </c>
      <c r="D18" s="14">
        <v>30997023</v>
      </c>
      <c r="E18" s="3">
        <v>2438219.1</v>
      </c>
      <c r="F18" s="6">
        <v>57</v>
      </c>
      <c r="G18" s="6">
        <v>195</v>
      </c>
      <c r="H18" s="6">
        <v>88</v>
      </c>
      <c r="I18" s="6">
        <v>305</v>
      </c>
      <c r="J18" s="6">
        <v>31</v>
      </c>
      <c r="K18" s="6">
        <v>24</v>
      </c>
    </row>
    <row r="19" spans="1:11" x14ac:dyDescent="0.25">
      <c r="A19" s="6" t="s">
        <v>95</v>
      </c>
      <c r="B19" s="6">
        <v>560</v>
      </c>
      <c r="C19" s="14">
        <v>42801.2</v>
      </c>
      <c r="D19" s="14">
        <v>23968654</v>
      </c>
      <c r="E19" s="3">
        <v>1514658.3</v>
      </c>
      <c r="F19" s="6">
        <v>34</v>
      </c>
      <c r="G19" s="6">
        <v>27</v>
      </c>
      <c r="H19" s="6">
        <v>23</v>
      </c>
      <c r="I19" s="6">
        <v>510</v>
      </c>
      <c r="J19" s="6">
        <v>16</v>
      </c>
      <c r="K19" s="6">
        <v>23</v>
      </c>
    </row>
    <row r="20" spans="1:11" x14ac:dyDescent="0.25">
      <c r="A20" s="6" t="s">
        <v>146</v>
      </c>
      <c r="B20" s="6">
        <v>310</v>
      </c>
      <c r="C20" s="14">
        <v>39771.300000000003</v>
      </c>
      <c r="D20" s="14">
        <v>12329107</v>
      </c>
      <c r="E20" s="3">
        <v>723883.1</v>
      </c>
      <c r="F20" s="6">
        <v>10</v>
      </c>
      <c r="G20" s="6">
        <v>81</v>
      </c>
      <c r="H20" s="6">
        <v>43</v>
      </c>
      <c r="I20" s="6">
        <v>168</v>
      </c>
      <c r="J20" s="6">
        <v>42</v>
      </c>
      <c r="K20" s="6">
        <v>5</v>
      </c>
    </row>
    <row r="21" spans="1:11" x14ac:dyDescent="0.25">
      <c r="A21" s="6" t="s">
        <v>101</v>
      </c>
      <c r="B21" s="6">
        <v>190</v>
      </c>
      <c r="C21" s="14">
        <v>95857.4</v>
      </c>
      <c r="D21" s="14">
        <v>18212914</v>
      </c>
      <c r="E21" s="3">
        <v>1588026.4</v>
      </c>
      <c r="F21" s="6">
        <v>11</v>
      </c>
      <c r="G21" s="6">
        <v>17</v>
      </c>
      <c r="H21" s="6">
        <v>31</v>
      </c>
      <c r="I21" s="6">
        <v>137</v>
      </c>
      <c r="J21" s="6">
        <v>28</v>
      </c>
      <c r="K21" s="6">
        <v>9</v>
      </c>
    </row>
    <row r="23" spans="1:11" x14ac:dyDescent="0.25">
      <c r="A23" s="36" t="s">
        <v>127</v>
      </c>
      <c r="B23" s="37"/>
      <c r="C23" s="6"/>
      <c r="D23" s="6"/>
      <c r="E23" s="6"/>
      <c r="F23" s="6"/>
      <c r="G23" s="6"/>
      <c r="H23" s="6"/>
      <c r="I23" s="6"/>
      <c r="J23" s="6"/>
      <c r="K23" s="6"/>
    </row>
    <row r="24" spans="1:11" ht="60" x14ac:dyDescent="0.25">
      <c r="A24" s="33" t="s">
        <v>128</v>
      </c>
      <c r="B24" s="34" t="s">
        <v>0</v>
      </c>
      <c r="C24" s="34" t="s">
        <v>130</v>
      </c>
      <c r="D24" s="34" t="s">
        <v>223</v>
      </c>
      <c r="E24" s="34" t="s">
        <v>17</v>
      </c>
      <c r="F24" s="34" t="s">
        <v>118</v>
      </c>
      <c r="G24" s="34" t="s">
        <v>119</v>
      </c>
      <c r="H24" s="34" t="s">
        <v>120</v>
      </c>
      <c r="I24" s="34" t="s">
        <v>121</v>
      </c>
      <c r="J24" s="34" t="s">
        <v>20</v>
      </c>
      <c r="K24" s="34" t="s">
        <v>122</v>
      </c>
    </row>
    <row r="25" spans="1:11" x14ac:dyDescent="0.25">
      <c r="A25" s="6" t="s">
        <v>171</v>
      </c>
      <c r="B25" s="2">
        <v>352</v>
      </c>
      <c r="C25" s="3">
        <v>46136.2</v>
      </c>
      <c r="D25" s="3">
        <v>16239948</v>
      </c>
      <c r="E25" s="3">
        <v>980075.4</v>
      </c>
      <c r="F25" s="6">
        <v>1</v>
      </c>
      <c r="G25" s="6">
        <v>257</v>
      </c>
      <c r="H25" s="6">
        <v>15</v>
      </c>
      <c r="I25" s="6">
        <v>65</v>
      </c>
      <c r="J25" s="6">
        <v>59</v>
      </c>
      <c r="K25" s="6">
        <v>10</v>
      </c>
    </row>
    <row r="26" spans="1:11" x14ac:dyDescent="0.25">
      <c r="A26" s="6" t="s">
        <v>172</v>
      </c>
      <c r="B26" s="2">
        <v>345</v>
      </c>
      <c r="C26" s="3">
        <v>39769</v>
      </c>
      <c r="D26" s="3">
        <v>13720300</v>
      </c>
      <c r="E26" s="3">
        <v>633237.5</v>
      </c>
      <c r="F26" s="6">
        <v>1</v>
      </c>
      <c r="G26" s="6">
        <v>32</v>
      </c>
      <c r="H26" s="6">
        <v>24</v>
      </c>
      <c r="I26" s="6">
        <v>289</v>
      </c>
      <c r="J26" s="6">
        <v>140</v>
      </c>
      <c r="K26" s="6">
        <v>25</v>
      </c>
    </row>
    <row r="27" spans="1:11" x14ac:dyDescent="0.25">
      <c r="A27" s="6" t="s">
        <v>173</v>
      </c>
      <c r="B27" s="2">
        <v>256</v>
      </c>
      <c r="C27" s="3">
        <v>54022.7</v>
      </c>
      <c r="D27" s="3">
        <v>13829822</v>
      </c>
      <c r="E27" s="3">
        <v>2162314</v>
      </c>
      <c r="F27" s="6">
        <v>34</v>
      </c>
      <c r="G27" s="6">
        <v>50</v>
      </c>
      <c r="H27" s="6">
        <v>27</v>
      </c>
      <c r="I27" s="6">
        <v>172</v>
      </c>
      <c r="J27" s="6">
        <v>31</v>
      </c>
      <c r="K27" s="6">
        <v>10</v>
      </c>
    </row>
    <row r="28" spans="1:11" x14ac:dyDescent="0.25">
      <c r="A28" s="6" t="s">
        <v>174</v>
      </c>
      <c r="B28" s="2">
        <v>187</v>
      </c>
      <c r="C28" s="3">
        <v>38571</v>
      </c>
      <c r="D28" s="3">
        <v>7212774</v>
      </c>
      <c r="E28" s="3">
        <v>930228</v>
      </c>
      <c r="F28" s="6">
        <v>20</v>
      </c>
      <c r="G28" s="6">
        <v>85</v>
      </c>
      <c r="H28" s="6">
        <v>2</v>
      </c>
      <c r="I28" s="6">
        <v>97</v>
      </c>
      <c r="J28" s="6">
        <v>27</v>
      </c>
      <c r="K28" s="6">
        <v>6</v>
      </c>
    </row>
    <row r="29" spans="1:11" x14ac:dyDescent="0.25">
      <c r="A29" s="6" t="s">
        <v>175</v>
      </c>
      <c r="B29" s="2">
        <v>181</v>
      </c>
      <c r="C29" s="3">
        <v>119259.9</v>
      </c>
      <c r="D29" s="3">
        <v>21586043</v>
      </c>
      <c r="E29" s="3">
        <v>1460248.9</v>
      </c>
      <c r="F29" s="6">
        <v>44</v>
      </c>
      <c r="G29" s="6">
        <v>0</v>
      </c>
      <c r="H29" s="6">
        <v>10</v>
      </c>
      <c r="I29" s="6">
        <v>171</v>
      </c>
      <c r="J29" s="6">
        <v>0</v>
      </c>
      <c r="K29" s="6">
        <v>6</v>
      </c>
    </row>
    <row r="31" spans="1:11" x14ac:dyDescent="0.25">
      <c r="A31" t="s">
        <v>176</v>
      </c>
    </row>
    <row r="32" spans="1:11" x14ac:dyDescent="0.25">
      <c r="A32" t="s">
        <v>224</v>
      </c>
    </row>
    <row r="33" spans="1:1" x14ac:dyDescent="0.25">
      <c r="A33" t="s">
        <v>177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2"/>
  <sheetViews>
    <sheetView workbookViewId="0">
      <selection activeCell="H32" sqref="H32"/>
    </sheetView>
  </sheetViews>
  <sheetFormatPr defaultRowHeight="15" x14ac:dyDescent="0.25"/>
  <cols>
    <col min="1" max="1" width="14.7109375" customWidth="1"/>
    <col min="2" max="2" width="30.42578125" bestFit="1" customWidth="1"/>
    <col min="3" max="3" width="12.140625" customWidth="1"/>
    <col min="4" max="4" width="8.140625" customWidth="1"/>
    <col min="5" max="5" width="11" bestFit="1" customWidth="1"/>
    <col min="6" max="6" width="13.140625" bestFit="1" customWidth="1"/>
    <col min="7" max="7" width="15.5703125" bestFit="1" customWidth="1"/>
    <col min="8" max="8" width="17.7109375" bestFit="1" customWidth="1"/>
    <col min="11" max="11" width="9.5703125" bestFit="1" customWidth="1"/>
    <col min="12" max="12" width="11.5703125" bestFit="1" customWidth="1"/>
    <col min="13" max="13" width="15.5703125" bestFit="1" customWidth="1"/>
    <col min="14" max="15" width="15.5703125" customWidth="1"/>
    <col min="16" max="16" width="9.5703125" bestFit="1" customWidth="1"/>
    <col min="17" max="17" width="10" bestFit="1" customWidth="1"/>
    <col min="18" max="18" width="21.7109375" customWidth="1"/>
    <col min="20" max="20" width="12.28515625" customWidth="1"/>
    <col min="22" max="22" width="11.85546875" customWidth="1"/>
    <col min="23" max="23" width="15.28515625" bestFit="1" customWidth="1"/>
    <col min="24" max="24" width="11.5703125" bestFit="1" customWidth="1"/>
    <col min="25" max="25" width="14" customWidth="1"/>
    <col min="26" max="26" width="16.28515625" customWidth="1"/>
    <col min="27" max="27" width="9.5703125" bestFit="1" customWidth="1"/>
    <col min="29" max="29" width="10.42578125" bestFit="1" customWidth="1"/>
    <col min="30" max="30" width="9.28515625" bestFit="1" customWidth="1"/>
    <col min="31" max="31" width="11.140625" customWidth="1"/>
    <col min="32" max="32" width="9.28515625" bestFit="1" customWidth="1"/>
    <col min="33" max="33" width="9.5703125" bestFit="1" customWidth="1"/>
    <col min="34" max="34" width="14.42578125" customWidth="1"/>
    <col min="35" max="35" width="13.140625" customWidth="1"/>
    <col min="36" max="37" width="12.28515625" customWidth="1"/>
  </cols>
  <sheetData>
    <row r="1" spans="1:37" x14ac:dyDescent="0.25">
      <c r="A1" s="186" t="s">
        <v>220</v>
      </c>
      <c r="B1" s="21"/>
      <c r="C1" s="6"/>
      <c r="D1" s="6"/>
      <c r="E1" s="237" t="s">
        <v>1</v>
      </c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8" t="s">
        <v>35</v>
      </c>
      <c r="X1" s="238"/>
      <c r="Y1" s="238"/>
      <c r="Z1" s="238"/>
      <c r="AA1" s="238"/>
      <c r="AB1" s="238"/>
      <c r="AC1" s="239" t="s">
        <v>40</v>
      </c>
      <c r="AD1" s="239"/>
      <c r="AE1" s="239"/>
      <c r="AF1" s="239"/>
      <c r="AG1" s="239"/>
      <c r="AH1" s="239"/>
      <c r="AI1" s="239"/>
      <c r="AJ1" s="239"/>
      <c r="AK1" s="239"/>
    </row>
    <row r="2" spans="1:37" x14ac:dyDescent="0.25">
      <c r="A2" s="6"/>
      <c r="B2" s="21"/>
      <c r="C2" s="6"/>
      <c r="D2" s="6"/>
      <c r="E2" s="240" t="s">
        <v>31</v>
      </c>
      <c r="F2" s="240"/>
      <c r="G2" s="240"/>
      <c r="H2" s="240"/>
      <c r="I2" s="240"/>
      <c r="J2" s="240"/>
      <c r="K2" s="10"/>
      <c r="L2" s="239" t="s">
        <v>22</v>
      </c>
      <c r="M2" s="239"/>
      <c r="N2" s="244" t="s">
        <v>222</v>
      </c>
      <c r="O2" s="245"/>
      <c r="P2" s="241" t="s">
        <v>33</v>
      </c>
      <c r="Q2" s="241"/>
      <c r="R2" s="241"/>
      <c r="S2" s="241"/>
      <c r="T2" s="6"/>
      <c r="U2" s="6"/>
      <c r="V2" s="6"/>
      <c r="W2" s="242" t="s">
        <v>6</v>
      </c>
      <c r="X2" s="242"/>
      <c r="Y2" s="242"/>
      <c r="Z2" s="242"/>
      <c r="AA2" s="241" t="s">
        <v>39</v>
      </c>
      <c r="AB2" s="241"/>
      <c r="AC2" s="243" t="s">
        <v>7</v>
      </c>
      <c r="AD2" s="243"/>
      <c r="AE2" s="243"/>
      <c r="AF2" s="243"/>
      <c r="AG2" s="243"/>
      <c r="AH2" s="243"/>
      <c r="AI2" s="243"/>
      <c r="AJ2" s="243"/>
      <c r="AK2" s="243"/>
    </row>
    <row r="3" spans="1:37" s="8" customFormat="1" ht="60" x14ac:dyDescent="0.25">
      <c r="A3" s="12" t="s">
        <v>106</v>
      </c>
      <c r="B3" s="12" t="s">
        <v>25</v>
      </c>
      <c r="C3" s="12" t="s">
        <v>21</v>
      </c>
      <c r="D3" s="12" t="s">
        <v>0</v>
      </c>
      <c r="E3" s="11" t="s">
        <v>14</v>
      </c>
      <c r="F3" s="11" t="s">
        <v>27</v>
      </c>
      <c r="G3" s="11" t="s">
        <v>26</v>
      </c>
      <c r="H3" s="11" t="s">
        <v>28</v>
      </c>
      <c r="I3" s="12" t="s">
        <v>29</v>
      </c>
      <c r="J3" s="12" t="s">
        <v>30</v>
      </c>
      <c r="K3" s="12" t="s">
        <v>32</v>
      </c>
      <c r="L3" s="11" t="s">
        <v>14</v>
      </c>
      <c r="M3" s="11" t="s">
        <v>26</v>
      </c>
      <c r="N3" s="23" t="s">
        <v>14</v>
      </c>
      <c r="O3" s="23" t="s">
        <v>26</v>
      </c>
      <c r="P3" s="11" t="s">
        <v>2</v>
      </c>
      <c r="Q3" s="11" t="s">
        <v>3</v>
      </c>
      <c r="R3" s="12" t="s">
        <v>16</v>
      </c>
      <c r="S3" s="11" t="s">
        <v>15</v>
      </c>
      <c r="T3" s="12" t="s">
        <v>34</v>
      </c>
      <c r="U3" s="12" t="s">
        <v>4</v>
      </c>
      <c r="V3" s="12" t="s">
        <v>5</v>
      </c>
      <c r="W3" s="12" t="s">
        <v>17</v>
      </c>
      <c r="X3" s="12" t="s">
        <v>36</v>
      </c>
      <c r="Y3" s="12" t="s">
        <v>37</v>
      </c>
      <c r="Z3" s="12" t="s">
        <v>38</v>
      </c>
      <c r="AA3" s="12" t="s">
        <v>18</v>
      </c>
      <c r="AB3" s="12" t="s">
        <v>19</v>
      </c>
      <c r="AC3" s="11" t="s">
        <v>8</v>
      </c>
      <c r="AD3" s="12" t="s">
        <v>10</v>
      </c>
      <c r="AE3" s="12" t="s">
        <v>23</v>
      </c>
      <c r="AF3" s="12" t="s">
        <v>9</v>
      </c>
      <c r="AG3" s="12" t="s">
        <v>11</v>
      </c>
      <c r="AH3" s="12" t="s">
        <v>12</v>
      </c>
      <c r="AI3" s="12" t="s">
        <v>41</v>
      </c>
      <c r="AJ3" s="12" t="s">
        <v>13</v>
      </c>
      <c r="AK3" s="12" t="s">
        <v>20</v>
      </c>
    </row>
    <row r="4" spans="1:37" x14ac:dyDescent="0.25">
      <c r="A4" s="6" t="s">
        <v>108</v>
      </c>
      <c r="B4" s="6" t="s">
        <v>117</v>
      </c>
      <c r="C4" s="5">
        <f>923.700578+521.649306</f>
        <v>1445.349884</v>
      </c>
      <c r="D4" s="2">
        <v>6490</v>
      </c>
      <c r="E4" s="2">
        <v>5813</v>
      </c>
      <c r="F4" s="4">
        <f>E4/D4</f>
        <v>0.89568567026194146</v>
      </c>
      <c r="G4" s="6">
        <v>677</v>
      </c>
      <c r="H4" s="4">
        <f>G4/D4</f>
        <v>0.10431432973805856</v>
      </c>
      <c r="I4" s="6">
        <v>630</v>
      </c>
      <c r="J4" s="4">
        <f>I4/D4</f>
        <v>9.7072419106317406E-2</v>
      </c>
      <c r="K4" s="2">
        <v>3955</v>
      </c>
      <c r="L4" s="3">
        <v>74297.100000000006</v>
      </c>
      <c r="M4" s="3">
        <v>1467864</v>
      </c>
      <c r="N4" s="3">
        <v>431888953</v>
      </c>
      <c r="O4" s="3">
        <v>993743912</v>
      </c>
      <c r="P4" s="2">
        <v>5021</v>
      </c>
      <c r="Q4" s="2">
        <v>980</v>
      </c>
      <c r="R4" s="6">
        <v>233</v>
      </c>
      <c r="S4" s="6">
        <v>256</v>
      </c>
      <c r="T4" s="6">
        <v>235</v>
      </c>
      <c r="U4" s="6">
        <v>82</v>
      </c>
      <c r="V4" s="6">
        <v>379</v>
      </c>
      <c r="W4" s="3">
        <v>41918782</v>
      </c>
      <c r="X4" s="3">
        <v>6458.98</v>
      </c>
      <c r="Y4" s="5">
        <v>8.4500499999999992</v>
      </c>
      <c r="Z4" s="6">
        <v>231</v>
      </c>
      <c r="AA4" s="2">
        <v>29479.54</v>
      </c>
      <c r="AB4" s="28">
        <v>22.520659999999999</v>
      </c>
      <c r="AC4" s="2">
        <v>1616</v>
      </c>
      <c r="AD4" s="2">
        <v>0</v>
      </c>
      <c r="AE4" s="2">
        <f>AC4+AD4</f>
        <v>1616</v>
      </c>
      <c r="AF4" s="2">
        <v>983</v>
      </c>
      <c r="AG4" s="2">
        <v>3816</v>
      </c>
      <c r="AH4" s="2">
        <v>75</v>
      </c>
      <c r="AI4" s="2">
        <f>AG4+AH4</f>
        <v>3891</v>
      </c>
      <c r="AJ4" s="2">
        <v>0</v>
      </c>
      <c r="AK4" s="2">
        <f>AD4+AH4+AJ4</f>
        <v>75</v>
      </c>
    </row>
    <row r="5" spans="1:37" x14ac:dyDescent="0.25">
      <c r="A5" s="6" t="s">
        <v>109</v>
      </c>
      <c r="B5" s="6" t="s">
        <v>74</v>
      </c>
      <c r="C5" s="5">
        <v>1530.831891</v>
      </c>
      <c r="D5" s="2">
        <v>2441</v>
      </c>
      <c r="E5" s="2">
        <v>2157</v>
      </c>
      <c r="F5" s="4">
        <f>E5/D5</f>
        <v>0.88365424006554694</v>
      </c>
      <c r="G5" s="6">
        <v>284</v>
      </c>
      <c r="H5" s="4">
        <f>G5/D5</f>
        <v>0.11634575993445309</v>
      </c>
      <c r="I5" s="6">
        <v>481</v>
      </c>
      <c r="J5" s="4">
        <f>I5/D5</f>
        <v>0.19705038918476034</v>
      </c>
      <c r="K5" s="2">
        <v>1521</v>
      </c>
      <c r="L5" s="3">
        <v>49158</v>
      </c>
      <c r="M5" s="3">
        <v>438888.4</v>
      </c>
      <c r="N5" s="3">
        <v>106033783</v>
      </c>
      <c r="O5" s="3">
        <v>124644304</v>
      </c>
      <c r="P5" s="2">
        <v>1782</v>
      </c>
      <c r="Q5" s="2">
        <v>498</v>
      </c>
      <c r="R5" s="6">
        <v>51</v>
      </c>
      <c r="S5" s="6">
        <v>110</v>
      </c>
      <c r="T5" s="6">
        <v>140</v>
      </c>
      <c r="U5" s="6">
        <v>12</v>
      </c>
      <c r="V5" s="6">
        <v>174</v>
      </c>
      <c r="W5" s="3">
        <v>16653744.9</v>
      </c>
      <c r="X5" s="3">
        <v>6822.51</v>
      </c>
      <c r="Y5" s="5">
        <v>12.829000000000001</v>
      </c>
      <c r="Z5" s="6">
        <v>161</v>
      </c>
      <c r="AA5" s="2">
        <v>15832.9</v>
      </c>
      <c r="AB5" s="28">
        <v>20.970749999999999</v>
      </c>
      <c r="AC5" s="2">
        <v>185</v>
      </c>
      <c r="AD5" s="2">
        <v>13</v>
      </c>
      <c r="AE5" s="2">
        <f>AC5+AD5</f>
        <v>198</v>
      </c>
      <c r="AF5" s="2">
        <v>597</v>
      </c>
      <c r="AG5" s="2">
        <v>1428</v>
      </c>
      <c r="AH5" s="2">
        <v>77</v>
      </c>
      <c r="AI5" s="2">
        <f>AG5+AH5</f>
        <v>1505</v>
      </c>
      <c r="AJ5" s="2">
        <v>141</v>
      </c>
      <c r="AK5" s="2">
        <f>AD5+AH5+AJ5</f>
        <v>231</v>
      </c>
    </row>
    <row r="6" spans="1:37" x14ac:dyDescent="0.25">
      <c r="A6" s="6" t="s">
        <v>113</v>
      </c>
      <c r="B6" s="6" t="s">
        <v>78</v>
      </c>
      <c r="C6" s="5">
        <v>890.81990800000005</v>
      </c>
      <c r="D6" s="2">
        <v>2335</v>
      </c>
      <c r="E6" s="2">
        <v>2125</v>
      </c>
      <c r="F6" s="4">
        <f>E6/D6</f>
        <v>0.91006423982869378</v>
      </c>
      <c r="G6" s="6">
        <v>210</v>
      </c>
      <c r="H6" s="4">
        <f>G6/D6</f>
        <v>8.9935760171306209E-2</v>
      </c>
      <c r="I6" s="6">
        <v>530</v>
      </c>
      <c r="J6" s="4">
        <f>I6/D6</f>
        <v>0.22698072805139186</v>
      </c>
      <c r="K6" s="2">
        <v>1565</v>
      </c>
      <c r="L6" s="3">
        <v>63726.8</v>
      </c>
      <c r="M6" s="3">
        <v>256042.4</v>
      </c>
      <c r="N6" s="3">
        <v>135419392</v>
      </c>
      <c r="O6" s="3">
        <v>53768906</v>
      </c>
      <c r="P6" s="2">
        <v>1566</v>
      </c>
      <c r="Q6" s="2">
        <v>612</v>
      </c>
      <c r="R6" s="6">
        <v>23</v>
      </c>
      <c r="S6" s="6">
        <v>134</v>
      </c>
      <c r="T6" s="6">
        <v>205</v>
      </c>
      <c r="U6" s="6">
        <v>12</v>
      </c>
      <c r="V6" s="6">
        <v>52</v>
      </c>
      <c r="W6" s="3">
        <v>25415213.600000001</v>
      </c>
      <c r="X6" s="3">
        <v>10884.46</v>
      </c>
      <c r="Y6" s="5">
        <v>19.057919999999999</v>
      </c>
      <c r="Z6" s="6">
        <v>350</v>
      </c>
      <c r="AA6" s="2">
        <v>17641.240000000002</v>
      </c>
      <c r="AB6" s="28">
        <v>18.300039999999999</v>
      </c>
      <c r="AC6" s="2">
        <v>129</v>
      </c>
      <c r="AD6" s="2">
        <v>0</v>
      </c>
      <c r="AE6" s="2">
        <f>AC6+AD6</f>
        <v>129</v>
      </c>
      <c r="AF6" s="2">
        <v>325</v>
      </c>
      <c r="AG6" s="2">
        <v>1506</v>
      </c>
      <c r="AH6" s="2">
        <v>375</v>
      </c>
      <c r="AI6" s="2">
        <f>AG6+AH6</f>
        <v>1881</v>
      </c>
      <c r="AJ6" s="2">
        <v>0</v>
      </c>
      <c r="AK6" s="2">
        <f>AD6+AH6+AJ6</f>
        <v>375</v>
      </c>
    </row>
    <row r="7" spans="1:37" x14ac:dyDescent="0.25">
      <c r="A7" s="6" t="s">
        <v>110</v>
      </c>
      <c r="B7" s="6" t="s">
        <v>78</v>
      </c>
      <c r="C7" s="5">
        <v>890.81990800000005</v>
      </c>
      <c r="D7" s="2">
        <v>956</v>
      </c>
      <c r="E7" s="2">
        <v>891</v>
      </c>
      <c r="F7" s="4">
        <f>E7/D7</f>
        <v>0.93200836820083677</v>
      </c>
      <c r="G7" s="6">
        <v>65</v>
      </c>
      <c r="H7" s="4">
        <f>G7/D7</f>
        <v>6.7991631799163177E-2</v>
      </c>
      <c r="I7" s="6">
        <v>288</v>
      </c>
      <c r="J7" s="4">
        <f>I7/D7</f>
        <v>0.30125523012552302</v>
      </c>
      <c r="K7" s="2">
        <v>583</v>
      </c>
      <c r="L7" s="3">
        <v>31324.5</v>
      </c>
      <c r="M7" s="3">
        <v>540132.6</v>
      </c>
      <c r="N7" s="3">
        <v>27910123</v>
      </c>
      <c r="O7" s="3">
        <v>35108621</v>
      </c>
      <c r="P7" s="2">
        <v>742</v>
      </c>
      <c r="Q7" s="2">
        <v>125</v>
      </c>
      <c r="R7" s="6">
        <v>11</v>
      </c>
      <c r="S7" s="6">
        <v>78</v>
      </c>
      <c r="T7" s="6">
        <v>36</v>
      </c>
      <c r="U7" s="6">
        <v>4</v>
      </c>
      <c r="V7" s="6">
        <v>20</v>
      </c>
      <c r="W7" s="3">
        <v>4529940.7</v>
      </c>
      <c r="X7" s="3">
        <v>4738.43</v>
      </c>
      <c r="Y7" s="5">
        <v>15.74343</v>
      </c>
      <c r="Z7" s="6">
        <v>122</v>
      </c>
      <c r="AA7" s="2">
        <v>4980.92</v>
      </c>
      <c r="AB7" s="28">
        <v>15.5169</v>
      </c>
      <c r="AC7" s="2">
        <v>103</v>
      </c>
      <c r="AD7" s="2">
        <v>0</v>
      </c>
      <c r="AE7" s="2">
        <f>AC7+AD7</f>
        <v>103</v>
      </c>
      <c r="AF7" s="2">
        <v>227</v>
      </c>
      <c r="AG7" s="2">
        <v>478</v>
      </c>
      <c r="AH7" s="2">
        <v>148</v>
      </c>
      <c r="AI7" s="2">
        <f>AG7+AH7</f>
        <v>626</v>
      </c>
      <c r="AJ7" s="2">
        <v>0</v>
      </c>
      <c r="AK7" s="2">
        <f>AD7+AH7+AJ7</f>
        <v>148</v>
      </c>
    </row>
    <row r="8" spans="1:37" x14ac:dyDescent="0.25">
      <c r="A8" s="6" t="s">
        <v>116</v>
      </c>
      <c r="B8" s="6" t="s">
        <v>75</v>
      </c>
      <c r="C8" s="5">
        <v>923.70057799999995</v>
      </c>
      <c r="D8" s="2">
        <v>676</v>
      </c>
      <c r="E8" s="6">
        <v>651</v>
      </c>
      <c r="F8" s="4">
        <f>E8/D8</f>
        <v>0.96301775147928992</v>
      </c>
      <c r="G8" s="6">
        <v>25</v>
      </c>
      <c r="H8" s="4">
        <f>G8/D8</f>
        <v>3.6982248520710061E-2</v>
      </c>
      <c r="I8" s="6">
        <v>220</v>
      </c>
      <c r="J8" s="4">
        <f>I8/D8</f>
        <v>0.32544378698224852</v>
      </c>
      <c r="K8" s="6">
        <v>465</v>
      </c>
      <c r="L8" s="3">
        <v>70223.199999999997</v>
      </c>
      <c r="M8" s="3">
        <v>743631.7</v>
      </c>
      <c r="N8" s="3">
        <v>45715280</v>
      </c>
      <c r="O8" s="3">
        <v>18590792</v>
      </c>
      <c r="P8" s="6">
        <v>359</v>
      </c>
      <c r="Q8" s="6">
        <v>288</v>
      </c>
      <c r="R8" s="6">
        <v>13</v>
      </c>
      <c r="S8" s="6">
        <v>16</v>
      </c>
      <c r="T8" s="6">
        <v>70</v>
      </c>
      <c r="U8" s="6">
        <v>2</v>
      </c>
      <c r="V8" s="6">
        <v>5</v>
      </c>
      <c r="W8" s="3">
        <v>7413684.2000000002</v>
      </c>
      <c r="X8" s="3">
        <v>10966.99</v>
      </c>
      <c r="Y8" s="5">
        <v>19.616</v>
      </c>
      <c r="Z8" s="6">
        <v>110</v>
      </c>
      <c r="AA8" s="2">
        <v>5007.82</v>
      </c>
      <c r="AB8" s="5">
        <v>18.6859</v>
      </c>
      <c r="AC8" s="6">
        <v>48</v>
      </c>
      <c r="AD8" s="6">
        <v>0</v>
      </c>
      <c r="AE8" s="2">
        <f>AC8+AD8</f>
        <v>48</v>
      </c>
      <c r="AF8" s="6">
        <v>110</v>
      </c>
      <c r="AG8" s="6">
        <v>434</v>
      </c>
      <c r="AH8" s="6">
        <v>84</v>
      </c>
      <c r="AI8" s="2">
        <f>AG8+AH8</f>
        <v>518</v>
      </c>
      <c r="AJ8" s="6">
        <v>0</v>
      </c>
      <c r="AK8" s="2">
        <f>AD8+AH8+AJ8</f>
        <v>84</v>
      </c>
    </row>
    <row r="9" spans="1:37" x14ac:dyDescent="0.25">
      <c r="C9" s="75"/>
      <c r="D9" s="68"/>
      <c r="F9" s="69"/>
      <c r="H9" s="69"/>
      <c r="J9" s="69"/>
      <c r="L9" s="70"/>
      <c r="M9" s="70"/>
      <c r="N9" s="70"/>
      <c r="O9" s="70"/>
      <c r="W9" s="70"/>
      <c r="X9" s="70"/>
      <c r="Y9" s="75"/>
      <c r="AA9" s="68"/>
      <c r="AB9" s="75"/>
      <c r="AE9" s="68"/>
      <c r="AI9" s="68"/>
      <c r="AK9" s="68"/>
    </row>
    <row r="10" spans="1:37" x14ac:dyDescent="0.25">
      <c r="A10" s="74" t="s">
        <v>184</v>
      </c>
      <c r="C10" s="75"/>
      <c r="D10" s="68"/>
      <c r="F10" s="69"/>
      <c r="H10" s="69"/>
      <c r="J10" s="69"/>
      <c r="L10" s="70"/>
      <c r="M10" s="70"/>
      <c r="N10" s="70"/>
      <c r="O10" s="70"/>
      <c r="W10" s="70"/>
      <c r="X10" s="70"/>
      <c r="Y10" s="75"/>
      <c r="AA10" s="68"/>
      <c r="AB10" s="75"/>
      <c r="AE10" s="68"/>
      <c r="AI10" s="68"/>
      <c r="AK10" s="68"/>
    </row>
    <row r="11" spans="1:37" x14ac:dyDescent="0.25">
      <c r="A11" s="6"/>
      <c r="B11" s="21"/>
      <c r="C11" s="6"/>
      <c r="D11" s="6"/>
      <c r="E11" s="237" t="s">
        <v>1</v>
      </c>
      <c r="F11" s="237"/>
      <c r="G11" s="237"/>
      <c r="H11" s="237"/>
      <c r="I11" s="237"/>
      <c r="J11" s="237"/>
      <c r="K11" s="237"/>
      <c r="L11" s="237"/>
      <c r="M11" s="237"/>
      <c r="N11" s="237"/>
      <c r="O11" s="237"/>
      <c r="P11" s="237"/>
      <c r="Q11" s="237"/>
      <c r="R11" s="237"/>
      <c r="S11" s="237"/>
      <c r="T11" s="237"/>
      <c r="U11" s="237"/>
      <c r="V11" s="237"/>
      <c r="W11" s="238" t="s">
        <v>35</v>
      </c>
      <c r="X11" s="238"/>
      <c r="Y11" s="238"/>
      <c r="Z11" s="238"/>
      <c r="AA11" s="238"/>
      <c r="AB11" s="238"/>
      <c r="AC11" s="239" t="s">
        <v>40</v>
      </c>
      <c r="AD11" s="239"/>
      <c r="AE11" s="239"/>
      <c r="AF11" s="239"/>
      <c r="AG11" s="239"/>
      <c r="AH11" s="239"/>
      <c r="AI11" s="239"/>
      <c r="AJ11" s="239"/>
      <c r="AK11" s="239"/>
    </row>
    <row r="12" spans="1:37" x14ac:dyDescent="0.25">
      <c r="A12" s="6"/>
      <c r="B12" s="21"/>
      <c r="C12" s="6"/>
      <c r="D12" s="6"/>
      <c r="E12" s="240" t="s">
        <v>31</v>
      </c>
      <c r="F12" s="240"/>
      <c r="G12" s="240"/>
      <c r="H12" s="240"/>
      <c r="I12" s="240"/>
      <c r="J12" s="240"/>
      <c r="K12" s="10"/>
      <c r="L12" s="239" t="s">
        <v>22</v>
      </c>
      <c r="M12" s="239"/>
      <c r="N12" s="244" t="s">
        <v>222</v>
      </c>
      <c r="O12" s="245"/>
      <c r="P12" s="241" t="s">
        <v>33</v>
      </c>
      <c r="Q12" s="241"/>
      <c r="R12" s="241"/>
      <c r="S12" s="241"/>
      <c r="T12" s="6"/>
      <c r="U12" s="6"/>
      <c r="V12" s="6"/>
      <c r="W12" s="242" t="s">
        <v>6</v>
      </c>
      <c r="X12" s="242"/>
      <c r="Y12" s="242"/>
      <c r="Z12" s="242"/>
      <c r="AA12" s="241" t="s">
        <v>39</v>
      </c>
      <c r="AB12" s="241"/>
      <c r="AC12" s="243" t="s">
        <v>7</v>
      </c>
      <c r="AD12" s="243"/>
      <c r="AE12" s="243"/>
      <c r="AF12" s="243"/>
      <c r="AG12" s="243"/>
      <c r="AH12" s="243"/>
      <c r="AI12" s="243"/>
      <c r="AJ12" s="243"/>
      <c r="AK12" s="243"/>
    </row>
    <row r="13" spans="1:37" s="8" customFormat="1" ht="60" x14ac:dyDescent="0.25">
      <c r="A13" s="12" t="s">
        <v>106</v>
      </c>
      <c r="B13" s="12" t="s">
        <v>25</v>
      </c>
      <c r="C13" s="12" t="s">
        <v>21</v>
      </c>
      <c r="D13" s="12" t="s">
        <v>0</v>
      </c>
      <c r="E13" s="11" t="s">
        <v>14</v>
      </c>
      <c r="F13" s="11" t="s">
        <v>27</v>
      </c>
      <c r="G13" s="11" t="s">
        <v>26</v>
      </c>
      <c r="H13" s="11" t="s">
        <v>28</v>
      </c>
      <c r="I13" s="12" t="s">
        <v>29</v>
      </c>
      <c r="J13" s="12" t="s">
        <v>30</v>
      </c>
      <c r="K13" s="12" t="s">
        <v>32</v>
      </c>
      <c r="L13" s="11" t="s">
        <v>14</v>
      </c>
      <c r="M13" s="11" t="s">
        <v>26</v>
      </c>
      <c r="N13" s="23" t="s">
        <v>14</v>
      </c>
      <c r="O13" s="23" t="s">
        <v>26</v>
      </c>
      <c r="P13" s="11" t="s">
        <v>2</v>
      </c>
      <c r="Q13" s="11" t="s">
        <v>3</v>
      </c>
      <c r="R13" s="12" t="s">
        <v>16</v>
      </c>
      <c r="S13" s="11" t="s">
        <v>15</v>
      </c>
      <c r="T13" s="12" t="s">
        <v>34</v>
      </c>
      <c r="U13" s="12" t="s">
        <v>4</v>
      </c>
      <c r="V13" s="12" t="s">
        <v>5</v>
      </c>
      <c r="W13" s="12" t="s">
        <v>17</v>
      </c>
      <c r="X13" s="12" t="s">
        <v>36</v>
      </c>
      <c r="Y13" s="12" t="s">
        <v>37</v>
      </c>
      <c r="Z13" s="12" t="s">
        <v>38</v>
      </c>
      <c r="AA13" s="12" t="s">
        <v>18</v>
      </c>
      <c r="AB13" s="12" t="s">
        <v>19</v>
      </c>
      <c r="AC13" s="11" t="s">
        <v>8</v>
      </c>
      <c r="AD13" s="12" t="s">
        <v>10</v>
      </c>
      <c r="AE13" s="12" t="s">
        <v>23</v>
      </c>
      <c r="AF13" s="12" t="s">
        <v>9</v>
      </c>
      <c r="AG13" s="12" t="s">
        <v>11</v>
      </c>
      <c r="AH13" s="12" t="s">
        <v>12</v>
      </c>
      <c r="AI13" s="12" t="s">
        <v>41</v>
      </c>
      <c r="AJ13" s="12" t="s">
        <v>13</v>
      </c>
      <c r="AK13" s="12" t="s">
        <v>20</v>
      </c>
    </row>
    <row r="14" spans="1:37" x14ac:dyDescent="0.25">
      <c r="A14" s="6" t="s">
        <v>171</v>
      </c>
      <c r="B14" s="6" t="s">
        <v>144</v>
      </c>
      <c r="C14" s="5">
        <v>1417.179541</v>
      </c>
      <c r="D14" s="2">
        <v>352</v>
      </c>
      <c r="E14" s="6">
        <v>261</v>
      </c>
      <c r="F14" s="4">
        <f>E14/D14</f>
        <v>0.74147727272727271</v>
      </c>
      <c r="G14" s="6">
        <v>91</v>
      </c>
      <c r="H14" s="4">
        <f>G14/D14</f>
        <v>0.25852272727272729</v>
      </c>
      <c r="I14" s="6">
        <v>33</v>
      </c>
      <c r="J14" s="4">
        <f>I14/D14</f>
        <v>9.375E-2</v>
      </c>
      <c r="K14" s="6">
        <v>169</v>
      </c>
      <c r="L14" s="3">
        <v>37013.4</v>
      </c>
      <c r="M14" s="3">
        <v>72301.7</v>
      </c>
      <c r="N14" s="3">
        <v>9660490</v>
      </c>
      <c r="O14" s="3">
        <v>6579458</v>
      </c>
      <c r="P14" s="6">
        <v>260</v>
      </c>
      <c r="Q14" s="6">
        <v>25</v>
      </c>
      <c r="R14" s="6">
        <v>65</v>
      </c>
      <c r="S14" s="6">
        <v>2</v>
      </c>
      <c r="T14" s="6">
        <v>1</v>
      </c>
      <c r="U14" s="6">
        <v>2</v>
      </c>
      <c r="V14" s="6">
        <v>8</v>
      </c>
      <c r="W14" s="3">
        <v>980075.4</v>
      </c>
      <c r="X14" s="3">
        <v>2784.3049999999998</v>
      </c>
      <c r="Y14" s="5">
        <v>8.3521699999999992</v>
      </c>
      <c r="Z14" s="6">
        <v>1</v>
      </c>
      <c r="AA14" s="2">
        <v>781.89200000000005</v>
      </c>
      <c r="AB14" s="5">
        <v>6.0145499999999998</v>
      </c>
      <c r="AC14" s="6">
        <v>220</v>
      </c>
      <c r="AD14" s="6">
        <v>37</v>
      </c>
      <c r="AE14" s="2">
        <f>AC14+AD14</f>
        <v>257</v>
      </c>
      <c r="AF14" s="6">
        <v>15</v>
      </c>
      <c r="AG14" s="6">
        <v>58</v>
      </c>
      <c r="AH14" s="6">
        <v>7</v>
      </c>
      <c r="AI14" s="2">
        <f>AG14+AH14</f>
        <v>65</v>
      </c>
      <c r="AJ14" s="6">
        <v>15</v>
      </c>
      <c r="AK14" s="2">
        <f>AD14+AH14+AJ14</f>
        <v>59</v>
      </c>
    </row>
    <row r="15" spans="1:37" x14ac:dyDescent="0.25">
      <c r="A15" s="6" t="s">
        <v>172</v>
      </c>
      <c r="B15" s="6" t="s">
        <v>144</v>
      </c>
      <c r="C15" s="5">
        <v>1417.179541</v>
      </c>
      <c r="D15" s="2">
        <v>345</v>
      </c>
      <c r="E15" s="6">
        <v>282</v>
      </c>
      <c r="F15" s="4">
        <f>E15/D15</f>
        <v>0.81739130434782614</v>
      </c>
      <c r="G15" s="6">
        <v>63</v>
      </c>
      <c r="H15" s="4">
        <f>G15/D15</f>
        <v>0.18260869565217391</v>
      </c>
      <c r="I15" s="6">
        <v>48</v>
      </c>
      <c r="J15" s="4">
        <f>I15/D15</f>
        <v>0.1391304347826087</v>
      </c>
      <c r="K15" s="6">
        <v>217</v>
      </c>
      <c r="L15" s="3">
        <v>27106.5</v>
      </c>
      <c r="M15" s="3">
        <v>96448.7</v>
      </c>
      <c r="N15" s="3">
        <v>7644035</v>
      </c>
      <c r="O15" s="3">
        <v>6076265</v>
      </c>
      <c r="P15" s="6">
        <v>293</v>
      </c>
      <c r="Q15" s="6">
        <v>22</v>
      </c>
      <c r="R15" s="6">
        <v>5</v>
      </c>
      <c r="S15" s="6">
        <v>25</v>
      </c>
      <c r="T15" s="6">
        <v>4</v>
      </c>
      <c r="U15" s="6">
        <v>3</v>
      </c>
      <c r="V15" s="6">
        <v>22</v>
      </c>
      <c r="W15" s="3">
        <v>633237.5</v>
      </c>
      <c r="X15" s="3">
        <v>1835.47</v>
      </c>
      <c r="Y15" s="5">
        <v>7.13293</v>
      </c>
      <c r="Z15" s="6">
        <v>1</v>
      </c>
      <c r="AA15" s="2">
        <v>973.21</v>
      </c>
      <c r="AB15" s="5">
        <v>10.24431</v>
      </c>
      <c r="AC15" s="6">
        <v>32</v>
      </c>
      <c r="AD15" s="6">
        <v>0</v>
      </c>
      <c r="AE15" s="2">
        <f>AC15+AD15</f>
        <v>32</v>
      </c>
      <c r="AF15" s="6">
        <v>24</v>
      </c>
      <c r="AG15" s="6">
        <v>149</v>
      </c>
      <c r="AH15" s="6">
        <v>140</v>
      </c>
      <c r="AI15" s="2">
        <f>AG15+AH15</f>
        <v>289</v>
      </c>
      <c r="AJ15" s="6">
        <v>0</v>
      </c>
      <c r="AK15" s="2">
        <f>AD15+AH15+AJ15</f>
        <v>140</v>
      </c>
    </row>
    <row r="16" spans="1:37" x14ac:dyDescent="0.25">
      <c r="A16" s="6" t="s">
        <v>196</v>
      </c>
      <c r="B16" s="6" t="s">
        <v>144</v>
      </c>
      <c r="C16" s="5">
        <v>1417.179541</v>
      </c>
      <c r="D16" s="2">
        <v>256</v>
      </c>
      <c r="E16" s="6">
        <v>234</v>
      </c>
      <c r="F16" s="4">
        <f t="shared" ref="F16:F18" si="0">E16/D16</f>
        <v>0.9140625</v>
      </c>
      <c r="G16" s="6">
        <v>22</v>
      </c>
      <c r="H16" s="4">
        <f t="shared" ref="H16:H18" si="1">G16/D16</f>
        <v>8.59375E-2</v>
      </c>
      <c r="I16" s="6">
        <v>45</v>
      </c>
      <c r="J16" s="4">
        <f t="shared" ref="J16:J18" si="2">I16/D16</f>
        <v>0.17578125</v>
      </c>
      <c r="K16" s="6">
        <v>178</v>
      </c>
      <c r="L16" s="3">
        <v>32839.9</v>
      </c>
      <c r="M16" s="3">
        <v>279331</v>
      </c>
      <c r="N16" s="3">
        <v>7684540</v>
      </c>
      <c r="O16" s="3">
        <v>6145282</v>
      </c>
      <c r="P16" s="6">
        <v>183</v>
      </c>
      <c r="Q16" s="6">
        <v>40</v>
      </c>
      <c r="R16" s="6">
        <v>13</v>
      </c>
      <c r="S16" s="6">
        <v>20</v>
      </c>
      <c r="T16" s="6">
        <v>15</v>
      </c>
      <c r="U16" s="6">
        <v>2</v>
      </c>
      <c r="V16" s="6">
        <v>8</v>
      </c>
      <c r="W16" s="3">
        <v>2162314</v>
      </c>
      <c r="X16" s="3">
        <v>8446.5400000000009</v>
      </c>
      <c r="Y16" s="5">
        <v>18.8125</v>
      </c>
      <c r="Z16" s="6">
        <v>34</v>
      </c>
      <c r="AA16" s="2">
        <v>2038.354</v>
      </c>
      <c r="AB16" s="5">
        <v>18.36355</v>
      </c>
      <c r="AC16" s="6">
        <v>50</v>
      </c>
      <c r="AD16" s="6">
        <v>0</v>
      </c>
      <c r="AE16" s="2">
        <f t="shared" ref="AE16:AE18" si="3">AC16+AD16</f>
        <v>50</v>
      </c>
      <c r="AF16" s="6">
        <v>27</v>
      </c>
      <c r="AG16" s="6">
        <v>148</v>
      </c>
      <c r="AH16" s="6">
        <v>24</v>
      </c>
      <c r="AI16" s="2">
        <f t="shared" ref="AI16:AI18" si="4">AG16+AH16</f>
        <v>172</v>
      </c>
      <c r="AJ16" s="6">
        <v>7</v>
      </c>
      <c r="AK16" s="2">
        <f t="shared" ref="AK16:AK18" si="5">AD16+AH16+AJ16</f>
        <v>31</v>
      </c>
    </row>
    <row r="17" spans="1:37" x14ac:dyDescent="0.25">
      <c r="A17" s="6" t="s">
        <v>174</v>
      </c>
      <c r="B17" s="6" t="s">
        <v>144</v>
      </c>
      <c r="C17" s="5">
        <v>1417.179541</v>
      </c>
      <c r="D17" s="2">
        <v>187</v>
      </c>
      <c r="E17" s="6">
        <v>160</v>
      </c>
      <c r="F17" s="4">
        <f t="shared" si="0"/>
        <v>0.85561497326203206</v>
      </c>
      <c r="G17" s="6">
        <v>27</v>
      </c>
      <c r="H17" s="4">
        <f t="shared" si="1"/>
        <v>0.14438502673796791</v>
      </c>
      <c r="I17" s="6">
        <v>40</v>
      </c>
      <c r="J17" s="4">
        <f t="shared" si="2"/>
        <v>0.21390374331550802</v>
      </c>
      <c r="K17" s="6">
        <v>99</v>
      </c>
      <c r="L17" s="3">
        <v>34514.6</v>
      </c>
      <c r="M17" s="3">
        <v>62608.7</v>
      </c>
      <c r="N17" s="3">
        <v>5522340</v>
      </c>
      <c r="O17" s="3">
        <v>1690434</v>
      </c>
      <c r="P17" s="6">
        <v>134</v>
      </c>
      <c r="Q17" s="6">
        <v>33</v>
      </c>
      <c r="R17" s="6">
        <v>15</v>
      </c>
      <c r="S17" s="6">
        <v>5</v>
      </c>
      <c r="T17" s="6">
        <v>16</v>
      </c>
      <c r="U17" s="6">
        <v>0</v>
      </c>
      <c r="V17" s="6">
        <v>6</v>
      </c>
      <c r="W17" s="3">
        <v>930228</v>
      </c>
      <c r="X17" s="3">
        <v>4974.4799999999996</v>
      </c>
      <c r="Y17" s="5">
        <v>17.646059999999999</v>
      </c>
      <c r="Z17" s="6">
        <v>20</v>
      </c>
      <c r="AA17" s="2">
        <v>908.15700000000004</v>
      </c>
      <c r="AB17" s="5">
        <v>9.9797399999999996</v>
      </c>
      <c r="AC17" s="6">
        <v>78</v>
      </c>
      <c r="AD17" s="6">
        <v>7</v>
      </c>
      <c r="AE17" s="2">
        <f t="shared" si="3"/>
        <v>85</v>
      </c>
      <c r="AF17" s="6">
        <v>2</v>
      </c>
      <c r="AG17" s="6">
        <v>80</v>
      </c>
      <c r="AH17" s="6">
        <v>17</v>
      </c>
      <c r="AI17" s="2">
        <f t="shared" si="4"/>
        <v>97</v>
      </c>
      <c r="AJ17" s="6">
        <v>3</v>
      </c>
      <c r="AK17" s="2">
        <f t="shared" si="5"/>
        <v>27</v>
      </c>
    </row>
    <row r="18" spans="1:37" x14ac:dyDescent="0.25">
      <c r="A18" s="6" t="s">
        <v>175</v>
      </c>
      <c r="B18" s="6" t="s">
        <v>145</v>
      </c>
      <c r="C18" s="5">
        <v>691.34315500000002</v>
      </c>
      <c r="D18" s="2">
        <v>181</v>
      </c>
      <c r="E18" s="6">
        <v>169</v>
      </c>
      <c r="F18" s="4">
        <f t="shared" si="0"/>
        <v>0.93370165745856348</v>
      </c>
      <c r="G18" s="6">
        <v>12</v>
      </c>
      <c r="H18" s="4">
        <f t="shared" si="1"/>
        <v>6.6298342541436461E-2</v>
      </c>
      <c r="I18" s="6">
        <v>48</v>
      </c>
      <c r="J18" s="4">
        <f t="shared" si="2"/>
        <v>0.26519337016574585</v>
      </c>
      <c r="K18" s="6">
        <v>101</v>
      </c>
      <c r="L18" s="3">
        <v>14494.48</v>
      </c>
      <c r="M18" s="3">
        <v>1594706.3</v>
      </c>
      <c r="N18" s="3">
        <v>2449567</v>
      </c>
      <c r="O18" s="3">
        <v>19136476</v>
      </c>
      <c r="P18" s="6">
        <v>130</v>
      </c>
      <c r="Q18" s="6">
        <v>23</v>
      </c>
      <c r="R18" s="6">
        <v>0</v>
      </c>
      <c r="S18" s="6">
        <v>28</v>
      </c>
      <c r="T18" s="6">
        <v>18</v>
      </c>
      <c r="U18" s="6">
        <v>0</v>
      </c>
      <c r="V18" s="6">
        <v>6</v>
      </c>
      <c r="W18" s="3">
        <v>1460248.9</v>
      </c>
      <c r="X18" s="3">
        <v>8067.67</v>
      </c>
      <c r="Y18" s="5">
        <v>31.932400000000001</v>
      </c>
      <c r="Z18" s="6">
        <v>44</v>
      </c>
      <c r="AA18" s="2">
        <v>1643.287</v>
      </c>
      <c r="AB18" s="5">
        <v>12.64067</v>
      </c>
      <c r="AC18" s="6">
        <v>0</v>
      </c>
      <c r="AD18" s="6">
        <v>0</v>
      </c>
      <c r="AE18" s="2">
        <f t="shared" si="3"/>
        <v>0</v>
      </c>
      <c r="AF18" s="6">
        <v>10</v>
      </c>
      <c r="AG18" s="6">
        <v>171</v>
      </c>
      <c r="AH18" s="6">
        <v>0</v>
      </c>
      <c r="AI18" s="2">
        <f t="shared" si="4"/>
        <v>171</v>
      </c>
      <c r="AJ18" s="6">
        <v>0</v>
      </c>
      <c r="AK18" s="2">
        <f t="shared" si="5"/>
        <v>0</v>
      </c>
    </row>
    <row r="20" spans="1:37" x14ac:dyDescent="0.25">
      <c r="A20" t="s">
        <v>115</v>
      </c>
    </row>
    <row r="21" spans="1:37" x14ac:dyDescent="0.25">
      <c r="A21" t="s">
        <v>114</v>
      </c>
    </row>
    <row r="22" spans="1:37" x14ac:dyDescent="0.25">
      <c r="A22" t="s">
        <v>197</v>
      </c>
    </row>
  </sheetData>
  <mergeCells count="20">
    <mergeCell ref="E11:V11"/>
    <mergeCell ref="W11:AB11"/>
    <mergeCell ref="AC11:AK11"/>
    <mergeCell ref="E12:J12"/>
    <mergeCell ref="L12:M12"/>
    <mergeCell ref="P12:S12"/>
    <mergeCell ref="W12:Z12"/>
    <mergeCell ref="AA12:AB12"/>
    <mergeCell ref="AC12:AK12"/>
    <mergeCell ref="N12:O12"/>
    <mergeCell ref="E1:V1"/>
    <mergeCell ref="W1:AB1"/>
    <mergeCell ref="AC1:AK1"/>
    <mergeCell ref="E2:J2"/>
    <mergeCell ref="L2:M2"/>
    <mergeCell ref="P2:S2"/>
    <mergeCell ref="W2:Z2"/>
    <mergeCell ref="AA2:AB2"/>
    <mergeCell ref="AC2:AK2"/>
    <mergeCell ref="N2:O2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7"/>
  <sheetViews>
    <sheetView workbookViewId="0">
      <selection activeCell="U5" sqref="U5:V5"/>
    </sheetView>
  </sheetViews>
  <sheetFormatPr defaultRowHeight="15" x14ac:dyDescent="0.25"/>
  <cols>
    <col min="1" max="1" width="17.7109375" customWidth="1"/>
    <col min="2" max="2" width="14.5703125" customWidth="1"/>
    <col min="3" max="3" width="10.7109375" bestFit="1" customWidth="1"/>
    <col min="4" max="4" width="14.140625" bestFit="1" customWidth="1"/>
    <col min="5" max="5" width="11" bestFit="1" customWidth="1"/>
    <col min="6" max="6" width="13.140625" bestFit="1" customWidth="1"/>
    <col min="7" max="7" width="15.5703125" bestFit="1" customWidth="1"/>
    <col min="8" max="8" width="17.7109375" bestFit="1" customWidth="1"/>
    <col min="9" max="9" width="14" bestFit="1" customWidth="1"/>
    <col min="10" max="10" width="12" customWidth="1"/>
    <col min="11" max="11" width="15.85546875" customWidth="1"/>
    <col min="12" max="12" width="11.5703125" bestFit="1" customWidth="1"/>
    <col min="13" max="13" width="15.7109375" bestFit="1" customWidth="1"/>
    <col min="14" max="15" width="15.7109375" customWidth="1"/>
    <col min="16" max="16" width="9.140625" bestFit="1" customWidth="1"/>
    <col min="17" max="17" width="10" bestFit="1" customWidth="1"/>
    <col min="18" max="18" width="21.85546875" bestFit="1" customWidth="1"/>
    <col min="19" max="19" width="9.42578125" bestFit="1" customWidth="1"/>
    <col min="20" max="20" width="12" bestFit="1" customWidth="1"/>
    <col min="21" max="21" width="9.7109375" customWidth="1"/>
    <col min="22" max="22" width="11.28515625" customWidth="1"/>
    <col min="23" max="23" width="13.85546875" customWidth="1"/>
    <col min="24" max="25" width="13.42578125" customWidth="1"/>
    <col min="26" max="26" width="16.140625" customWidth="1"/>
    <col min="27" max="27" width="11.5703125" bestFit="1" customWidth="1"/>
    <col min="28" max="28" width="12.140625" bestFit="1" customWidth="1"/>
    <col min="29" max="29" width="10.42578125" bestFit="1" customWidth="1"/>
    <col min="30" max="30" width="10.85546875" customWidth="1"/>
    <col min="31" max="31" width="10.140625" customWidth="1"/>
    <col min="32" max="32" width="12" bestFit="1" customWidth="1"/>
    <col min="33" max="33" width="14" bestFit="1" customWidth="1"/>
    <col min="34" max="34" width="14.28515625" customWidth="1"/>
    <col min="35" max="35" width="13.5703125" customWidth="1"/>
    <col min="36" max="36" width="10.28515625" customWidth="1"/>
    <col min="37" max="37" width="10" bestFit="1" customWidth="1"/>
  </cols>
  <sheetData>
    <row r="1" spans="1:37" x14ac:dyDescent="0.25">
      <c r="A1" s="6"/>
      <c r="B1" s="21"/>
      <c r="C1" s="6"/>
      <c r="D1" s="6"/>
      <c r="E1" s="237" t="s">
        <v>1</v>
      </c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8" t="s">
        <v>35</v>
      </c>
      <c r="X1" s="238"/>
      <c r="Y1" s="238"/>
      <c r="Z1" s="238"/>
      <c r="AA1" s="238"/>
      <c r="AB1" s="238"/>
      <c r="AC1" s="239" t="s">
        <v>40</v>
      </c>
      <c r="AD1" s="239"/>
      <c r="AE1" s="239"/>
      <c r="AF1" s="239"/>
      <c r="AG1" s="239"/>
      <c r="AH1" s="239"/>
      <c r="AI1" s="239"/>
      <c r="AJ1" s="239"/>
      <c r="AK1" s="239"/>
    </row>
    <row r="2" spans="1:37" x14ac:dyDescent="0.25">
      <c r="A2" s="6"/>
      <c r="B2" s="21"/>
      <c r="C2" s="6"/>
      <c r="D2" s="6"/>
      <c r="E2" s="240" t="s">
        <v>31</v>
      </c>
      <c r="F2" s="240"/>
      <c r="G2" s="240"/>
      <c r="H2" s="240"/>
      <c r="I2" s="240"/>
      <c r="J2" s="240"/>
      <c r="K2" s="10"/>
      <c r="L2" s="239" t="s">
        <v>22</v>
      </c>
      <c r="M2" s="239"/>
      <c r="N2" s="244" t="s">
        <v>222</v>
      </c>
      <c r="O2" s="245"/>
      <c r="P2" s="241" t="s">
        <v>33</v>
      </c>
      <c r="Q2" s="241"/>
      <c r="R2" s="241"/>
      <c r="S2" s="241"/>
      <c r="T2" s="6"/>
      <c r="U2" s="6"/>
      <c r="V2" s="6"/>
      <c r="W2" s="242" t="s">
        <v>6</v>
      </c>
      <c r="X2" s="242"/>
      <c r="Y2" s="242"/>
      <c r="Z2" s="242"/>
      <c r="AA2" s="241" t="s">
        <v>39</v>
      </c>
      <c r="AB2" s="241"/>
      <c r="AC2" s="243" t="s">
        <v>7</v>
      </c>
      <c r="AD2" s="243"/>
      <c r="AE2" s="243"/>
      <c r="AF2" s="243"/>
      <c r="AG2" s="243"/>
      <c r="AH2" s="243"/>
      <c r="AI2" s="243"/>
      <c r="AJ2" s="243"/>
      <c r="AK2" s="243"/>
    </row>
    <row r="3" spans="1:37" s="8" customFormat="1" ht="45" x14ac:dyDescent="0.25">
      <c r="A3" s="12" t="s">
        <v>107</v>
      </c>
      <c r="B3" s="12" t="s">
        <v>25</v>
      </c>
      <c r="C3" s="12" t="s">
        <v>21</v>
      </c>
      <c r="D3" s="187" t="s">
        <v>0</v>
      </c>
      <c r="E3" s="11" t="s">
        <v>14</v>
      </c>
      <c r="F3" s="11" t="s">
        <v>27</v>
      </c>
      <c r="G3" s="11" t="s">
        <v>26</v>
      </c>
      <c r="H3" s="11" t="s">
        <v>28</v>
      </c>
      <c r="I3" s="11" t="s">
        <v>29</v>
      </c>
      <c r="J3" s="12" t="s">
        <v>30</v>
      </c>
      <c r="K3" s="12" t="s">
        <v>32</v>
      </c>
      <c r="L3" s="11" t="s">
        <v>14</v>
      </c>
      <c r="M3" s="11" t="s">
        <v>26</v>
      </c>
      <c r="N3" s="23" t="s">
        <v>14</v>
      </c>
      <c r="O3" s="23" t="s">
        <v>26</v>
      </c>
      <c r="P3" s="11" t="s">
        <v>2</v>
      </c>
      <c r="Q3" s="11" t="s">
        <v>3</v>
      </c>
      <c r="R3" s="12" t="s">
        <v>16</v>
      </c>
      <c r="S3" s="11" t="s">
        <v>15</v>
      </c>
      <c r="T3" s="12" t="s">
        <v>34</v>
      </c>
      <c r="U3" s="12" t="s">
        <v>4</v>
      </c>
      <c r="V3" s="12" t="s">
        <v>5</v>
      </c>
      <c r="W3" s="12" t="s">
        <v>17</v>
      </c>
      <c r="X3" s="12" t="s">
        <v>36</v>
      </c>
      <c r="Y3" s="12" t="s">
        <v>37</v>
      </c>
      <c r="Z3" s="12" t="s">
        <v>38</v>
      </c>
      <c r="AA3" s="11" t="s">
        <v>18</v>
      </c>
      <c r="AB3" s="11" t="s">
        <v>19</v>
      </c>
      <c r="AC3" s="11" t="s">
        <v>8</v>
      </c>
      <c r="AD3" s="12" t="s">
        <v>10</v>
      </c>
      <c r="AE3" s="12" t="s">
        <v>23</v>
      </c>
      <c r="AF3" s="11" t="s">
        <v>9</v>
      </c>
      <c r="AG3" s="11" t="s">
        <v>11</v>
      </c>
      <c r="AH3" s="12" t="s">
        <v>12</v>
      </c>
      <c r="AI3" s="12" t="s">
        <v>41</v>
      </c>
      <c r="AJ3" s="12" t="s">
        <v>13</v>
      </c>
      <c r="AK3" s="12" t="s">
        <v>20</v>
      </c>
    </row>
    <row r="4" spans="1:37" s="198" customFormat="1" ht="55.5" customHeight="1" x14ac:dyDescent="0.25">
      <c r="A4" s="48" t="s">
        <v>91</v>
      </c>
      <c r="B4" s="199" t="s">
        <v>103</v>
      </c>
      <c r="C4" s="200">
        <f>1530.831891+923.700578+521.649306+890.819908</f>
        <v>3867.001683</v>
      </c>
      <c r="D4" s="201">
        <v>8777</v>
      </c>
      <c r="E4" s="202">
        <v>8192</v>
      </c>
      <c r="F4" s="52">
        <f t="shared" ref="F4:F19" si="0">E4/D4</f>
        <v>0.93334852455280848</v>
      </c>
      <c r="G4" s="48">
        <v>585</v>
      </c>
      <c r="H4" s="52">
        <f t="shared" ref="H4:H19" si="1">G4/D4</f>
        <v>6.6651475447191522E-2</v>
      </c>
      <c r="I4" s="47">
        <v>2566</v>
      </c>
      <c r="J4" s="52">
        <f t="shared" ref="J4:J19" si="2">I4/D4</f>
        <v>0.29235501879913411</v>
      </c>
      <c r="K4" s="47">
        <v>6021</v>
      </c>
      <c r="L4" s="53">
        <v>57371.7</v>
      </c>
      <c r="M4" s="53">
        <v>389076.2</v>
      </c>
      <c r="N4" s="53">
        <v>469988604</v>
      </c>
      <c r="O4" s="53">
        <v>227609591</v>
      </c>
      <c r="P4" s="47">
        <v>5802</v>
      </c>
      <c r="Q4" s="47">
        <v>2329</v>
      </c>
      <c r="R4" s="47">
        <v>176</v>
      </c>
      <c r="S4" s="47">
        <v>470</v>
      </c>
      <c r="T4" s="47">
        <v>594</v>
      </c>
      <c r="U4" s="48">
        <v>23</v>
      </c>
      <c r="V4" s="48">
        <v>152</v>
      </c>
      <c r="W4" s="53">
        <v>62690462.700000003</v>
      </c>
      <c r="X4" s="53">
        <v>7143.4</v>
      </c>
      <c r="Y4" s="200">
        <v>14.16882</v>
      </c>
      <c r="Z4" s="48">
        <v>817</v>
      </c>
      <c r="AA4" s="47">
        <v>44525</v>
      </c>
      <c r="AB4" s="200">
        <v>15.94162</v>
      </c>
      <c r="AC4" s="47">
        <v>570</v>
      </c>
      <c r="AD4" s="47">
        <v>0</v>
      </c>
      <c r="AE4" s="47">
        <f t="shared" ref="AE4:AE19" si="3">AC4+AD4</f>
        <v>570</v>
      </c>
      <c r="AF4" s="47">
        <v>829</v>
      </c>
      <c r="AG4" s="47">
        <v>5994</v>
      </c>
      <c r="AH4" s="47">
        <v>1380</v>
      </c>
      <c r="AI4" s="47">
        <f t="shared" ref="AI4:AI19" si="4">AG4+AH4</f>
        <v>7374</v>
      </c>
      <c r="AJ4" s="47">
        <v>4</v>
      </c>
      <c r="AK4" s="47">
        <f t="shared" ref="AK4:AK19" si="5">AD4+AH4+AJ4</f>
        <v>1384</v>
      </c>
    </row>
    <row r="5" spans="1:37" s="79" customFormat="1" x14ac:dyDescent="0.25">
      <c r="A5" s="61" t="s">
        <v>87</v>
      </c>
      <c r="B5" s="80" t="s">
        <v>78</v>
      </c>
      <c r="C5" s="25">
        <v>890.81990800000005</v>
      </c>
      <c r="D5" s="203">
        <v>3278</v>
      </c>
      <c r="E5" s="204">
        <v>3084</v>
      </c>
      <c r="F5" s="50">
        <f t="shared" si="0"/>
        <v>0.94081757169005487</v>
      </c>
      <c r="G5" s="61">
        <v>194</v>
      </c>
      <c r="H5" s="50">
        <f t="shared" si="1"/>
        <v>5.9182428309945086E-2</v>
      </c>
      <c r="I5" s="49">
        <v>1162</v>
      </c>
      <c r="J5" s="50">
        <f t="shared" si="2"/>
        <v>0.35448444173276389</v>
      </c>
      <c r="K5" s="49">
        <v>2070</v>
      </c>
      <c r="L5" s="51">
        <v>39716.06</v>
      </c>
      <c r="M5" s="51">
        <v>251366</v>
      </c>
      <c r="N5" s="51">
        <v>122484314</v>
      </c>
      <c r="O5" s="51">
        <v>48765009</v>
      </c>
      <c r="P5" s="49">
        <v>2188</v>
      </c>
      <c r="Q5" s="49">
        <v>603</v>
      </c>
      <c r="R5" s="49">
        <v>143</v>
      </c>
      <c r="S5" s="49">
        <v>344</v>
      </c>
      <c r="T5" s="49">
        <v>181</v>
      </c>
      <c r="U5" s="61">
        <v>11</v>
      </c>
      <c r="V5" s="61">
        <v>78</v>
      </c>
      <c r="W5" s="51">
        <v>17360497.800000001</v>
      </c>
      <c r="X5" s="51">
        <v>5296.06</v>
      </c>
      <c r="Y5" s="25">
        <v>13.738379999999999</v>
      </c>
      <c r="Z5" s="61">
        <v>357</v>
      </c>
      <c r="AA5" s="49">
        <v>16805.73</v>
      </c>
      <c r="AB5" s="25">
        <v>16.958359999999999</v>
      </c>
      <c r="AC5" s="49">
        <v>671</v>
      </c>
      <c r="AD5" s="49">
        <v>0</v>
      </c>
      <c r="AE5" s="49">
        <f t="shared" si="3"/>
        <v>671</v>
      </c>
      <c r="AF5" s="49">
        <v>717</v>
      </c>
      <c r="AG5" s="49">
        <v>1488</v>
      </c>
      <c r="AH5" s="49">
        <v>402</v>
      </c>
      <c r="AI5" s="49">
        <f t="shared" si="4"/>
        <v>1890</v>
      </c>
      <c r="AJ5" s="49">
        <v>0</v>
      </c>
      <c r="AK5" s="49">
        <f t="shared" si="5"/>
        <v>402</v>
      </c>
    </row>
    <row r="6" spans="1:37" s="198" customFormat="1" ht="30" x14ac:dyDescent="0.25">
      <c r="A6" s="48" t="s">
        <v>97</v>
      </c>
      <c r="B6" s="199" t="s">
        <v>102</v>
      </c>
      <c r="C6" s="200">
        <f>923.700578+890.819908</f>
        <v>1814.5204859999999</v>
      </c>
      <c r="D6" s="201">
        <v>1750</v>
      </c>
      <c r="E6" s="202">
        <v>1614</v>
      </c>
      <c r="F6" s="52">
        <f t="shared" si="0"/>
        <v>0.92228571428571426</v>
      </c>
      <c r="G6" s="48">
        <v>136</v>
      </c>
      <c r="H6" s="52">
        <f t="shared" si="1"/>
        <v>7.7714285714285708E-2</v>
      </c>
      <c r="I6" s="47">
        <v>550</v>
      </c>
      <c r="J6" s="52">
        <f t="shared" si="2"/>
        <v>0.31428571428571428</v>
      </c>
      <c r="K6" s="47">
        <v>1034</v>
      </c>
      <c r="L6" s="53">
        <v>81042.600000000006</v>
      </c>
      <c r="M6" s="53">
        <v>308080.90000000002</v>
      </c>
      <c r="N6" s="53">
        <v>130802790</v>
      </c>
      <c r="O6" s="53">
        <v>41899000</v>
      </c>
      <c r="P6" s="47">
        <v>740</v>
      </c>
      <c r="Q6" s="47">
        <v>712</v>
      </c>
      <c r="R6" s="47">
        <v>90</v>
      </c>
      <c r="S6" s="47">
        <v>208</v>
      </c>
      <c r="T6" s="47">
        <v>91</v>
      </c>
      <c r="U6" s="48">
        <v>1</v>
      </c>
      <c r="V6" s="48">
        <v>15</v>
      </c>
      <c r="W6" s="53">
        <v>6450618.5</v>
      </c>
      <c r="X6" s="53">
        <v>3686.07</v>
      </c>
      <c r="Y6" s="200">
        <v>5.4816599999999998</v>
      </c>
      <c r="Z6" s="48">
        <v>56</v>
      </c>
      <c r="AA6" s="47">
        <v>3442.72</v>
      </c>
      <c r="AB6" s="200">
        <v>14.775600000000001</v>
      </c>
      <c r="AC6" s="47">
        <v>242</v>
      </c>
      <c r="AD6" s="47">
        <v>0</v>
      </c>
      <c r="AE6" s="47">
        <f t="shared" si="3"/>
        <v>242</v>
      </c>
      <c r="AF6" s="47">
        <v>522</v>
      </c>
      <c r="AG6" s="47">
        <v>963</v>
      </c>
      <c r="AH6" s="47">
        <v>23</v>
      </c>
      <c r="AI6" s="47">
        <f t="shared" si="4"/>
        <v>986</v>
      </c>
      <c r="AJ6" s="47">
        <v>0</v>
      </c>
      <c r="AK6" s="47">
        <f t="shared" si="5"/>
        <v>23</v>
      </c>
    </row>
    <row r="7" spans="1:37" s="8" customFormat="1" ht="30" x14ac:dyDescent="0.25">
      <c r="A7" s="11" t="s">
        <v>98</v>
      </c>
      <c r="B7" s="31" t="s">
        <v>104</v>
      </c>
      <c r="C7" s="41">
        <f>521.649306+890.819908</f>
        <v>1412.4692140000002</v>
      </c>
      <c r="D7" s="188">
        <v>1331</v>
      </c>
      <c r="E7" s="43">
        <v>1228</v>
      </c>
      <c r="F7" s="44">
        <f t="shared" si="0"/>
        <v>0.92261457550713744</v>
      </c>
      <c r="G7" s="11">
        <v>103</v>
      </c>
      <c r="H7" s="44">
        <f t="shared" si="1"/>
        <v>7.7385424492862509E-2</v>
      </c>
      <c r="I7" s="47">
        <v>366</v>
      </c>
      <c r="J7" s="52">
        <f t="shared" si="2"/>
        <v>0.27498121712997747</v>
      </c>
      <c r="K7" s="47">
        <v>948</v>
      </c>
      <c r="L7" s="53">
        <v>34668</v>
      </c>
      <c r="M7" s="53">
        <v>198316.4</v>
      </c>
      <c r="N7" s="53">
        <v>42572331</v>
      </c>
      <c r="O7" s="53">
        <v>20426586</v>
      </c>
      <c r="P7" s="42">
        <v>814</v>
      </c>
      <c r="Q7" s="42">
        <v>318</v>
      </c>
      <c r="R7" s="42">
        <v>52</v>
      </c>
      <c r="S7" s="42">
        <v>147</v>
      </c>
      <c r="T7" s="42">
        <v>49</v>
      </c>
      <c r="U7" s="11">
        <v>7</v>
      </c>
      <c r="V7" s="11">
        <v>37</v>
      </c>
      <c r="W7" s="45">
        <v>3773943.3</v>
      </c>
      <c r="X7" s="45">
        <v>2835.42</v>
      </c>
      <c r="Y7" s="41">
        <v>8.8153199999999998</v>
      </c>
      <c r="Z7" s="11">
        <v>76</v>
      </c>
      <c r="AA7" s="42">
        <v>4047.04</v>
      </c>
      <c r="AB7" s="41">
        <v>14.66319</v>
      </c>
      <c r="AC7" s="42">
        <v>170</v>
      </c>
      <c r="AD7" s="42">
        <v>0</v>
      </c>
      <c r="AE7" s="42">
        <f t="shared" si="3"/>
        <v>170</v>
      </c>
      <c r="AF7" s="42">
        <v>349</v>
      </c>
      <c r="AG7" s="42">
        <v>810</v>
      </c>
      <c r="AH7" s="42">
        <v>2</v>
      </c>
      <c r="AI7" s="42">
        <f t="shared" si="4"/>
        <v>812</v>
      </c>
      <c r="AJ7" s="42">
        <v>0</v>
      </c>
      <c r="AK7" s="42">
        <f t="shared" si="5"/>
        <v>2</v>
      </c>
    </row>
    <row r="8" spans="1:37" x14ac:dyDescent="0.25">
      <c r="A8" s="6" t="s">
        <v>49</v>
      </c>
      <c r="B8" s="21" t="s">
        <v>74</v>
      </c>
      <c r="C8" s="5">
        <v>1530.831891</v>
      </c>
      <c r="D8" s="189">
        <v>931</v>
      </c>
      <c r="E8" s="29">
        <v>892</v>
      </c>
      <c r="F8" s="27">
        <f t="shared" si="0"/>
        <v>0.95810955961331901</v>
      </c>
      <c r="G8" s="6">
        <v>39</v>
      </c>
      <c r="H8" s="27">
        <f t="shared" si="1"/>
        <v>4.1890440386680987E-2</v>
      </c>
      <c r="I8" s="49">
        <v>264</v>
      </c>
      <c r="J8" s="50">
        <f t="shared" si="2"/>
        <v>0.28356605800214824</v>
      </c>
      <c r="K8" s="49">
        <v>651</v>
      </c>
      <c r="L8" s="51">
        <v>27635.24</v>
      </c>
      <c r="M8" s="51">
        <v>109306.7</v>
      </c>
      <c r="N8" s="51">
        <v>24650638</v>
      </c>
      <c r="O8" s="51">
        <v>4262961</v>
      </c>
      <c r="P8" s="26">
        <v>507</v>
      </c>
      <c r="Q8" s="26">
        <v>279</v>
      </c>
      <c r="R8" s="26">
        <v>12</v>
      </c>
      <c r="S8" s="26">
        <v>133</v>
      </c>
      <c r="T8" s="26">
        <v>39</v>
      </c>
      <c r="U8" s="6">
        <v>1</v>
      </c>
      <c r="V8" s="6">
        <v>15</v>
      </c>
      <c r="W8" s="14">
        <v>1648617.4</v>
      </c>
      <c r="X8" s="14">
        <v>1770.8030000000001</v>
      </c>
      <c r="Y8" s="5">
        <v>7.0720000000000001</v>
      </c>
      <c r="Z8" s="6">
        <v>41</v>
      </c>
      <c r="AA8" s="26">
        <v>1818.144</v>
      </c>
      <c r="AB8" s="5">
        <v>12.45304</v>
      </c>
      <c r="AC8" s="26">
        <v>33</v>
      </c>
      <c r="AD8" s="26">
        <v>0</v>
      </c>
      <c r="AE8" s="26">
        <f t="shared" si="3"/>
        <v>33</v>
      </c>
      <c r="AF8" s="26">
        <v>216</v>
      </c>
      <c r="AG8" s="26">
        <v>678</v>
      </c>
      <c r="AH8" s="26">
        <v>4</v>
      </c>
      <c r="AI8" s="26">
        <f t="shared" si="4"/>
        <v>682</v>
      </c>
      <c r="AJ8" s="26">
        <v>0</v>
      </c>
      <c r="AK8" s="26">
        <f t="shared" si="5"/>
        <v>4</v>
      </c>
    </row>
    <row r="9" spans="1:37" s="79" customFormat="1" ht="30" x14ac:dyDescent="0.25">
      <c r="A9" s="61" t="s">
        <v>89</v>
      </c>
      <c r="B9" s="80" t="s">
        <v>76</v>
      </c>
      <c r="C9" s="25">
        <v>521.64930600000002</v>
      </c>
      <c r="D9" s="203">
        <v>913</v>
      </c>
      <c r="E9" s="205">
        <v>862</v>
      </c>
      <c r="F9" s="54">
        <f t="shared" si="0"/>
        <v>0.9441401971522454</v>
      </c>
      <c r="G9" s="61">
        <v>51</v>
      </c>
      <c r="H9" s="54">
        <f t="shared" si="1"/>
        <v>5.5859802847754658E-2</v>
      </c>
      <c r="I9" s="24">
        <v>145</v>
      </c>
      <c r="J9" s="54">
        <f t="shared" si="2"/>
        <v>0.15881708652792989</v>
      </c>
      <c r="K9" s="24">
        <v>700</v>
      </c>
      <c r="L9" s="32">
        <v>37770.74</v>
      </c>
      <c r="M9" s="32">
        <v>220810.5</v>
      </c>
      <c r="N9" s="32">
        <v>32558381</v>
      </c>
      <c r="O9" s="32">
        <v>11261335</v>
      </c>
      <c r="P9" s="24">
        <v>650</v>
      </c>
      <c r="Q9" s="24">
        <v>134</v>
      </c>
      <c r="R9" s="24">
        <v>71</v>
      </c>
      <c r="S9" s="24">
        <v>58</v>
      </c>
      <c r="T9" s="24">
        <v>18</v>
      </c>
      <c r="U9" s="61">
        <v>4</v>
      </c>
      <c r="V9" s="61">
        <v>26</v>
      </c>
      <c r="W9" s="32">
        <v>1936817.8</v>
      </c>
      <c r="X9" s="32">
        <v>2121.3780000000002</v>
      </c>
      <c r="Y9" s="25">
        <v>5.6142099999999999</v>
      </c>
      <c r="Z9" s="61">
        <v>15</v>
      </c>
      <c r="AA9" s="24">
        <v>1325.162</v>
      </c>
      <c r="AB9" s="25">
        <v>10.19355</v>
      </c>
      <c r="AC9" s="24">
        <v>340</v>
      </c>
      <c r="AD9" s="24">
        <v>0</v>
      </c>
      <c r="AE9" s="24">
        <f t="shared" si="3"/>
        <v>340</v>
      </c>
      <c r="AF9" s="24">
        <v>255</v>
      </c>
      <c r="AG9" s="24">
        <v>315</v>
      </c>
      <c r="AH9" s="24">
        <v>3</v>
      </c>
      <c r="AI9" s="24">
        <f t="shared" si="4"/>
        <v>318</v>
      </c>
      <c r="AJ9" s="24">
        <v>0</v>
      </c>
      <c r="AK9" s="24">
        <f t="shared" si="5"/>
        <v>3</v>
      </c>
    </row>
    <row r="10" spans="1:37" s="206" customFormat="1" x14ac:dyDescent="0.25">
      <c r="A10" s="61" t="s">
        <v>101</v>
      </c>
      <c r="B10" s="80" t="s">
        <v>74</v>
      </c>
      <c r="C10" s="25">
        <v>1530.831891</v>
      </c>
      <c r="D10" s="203">
        <v>727</v>
      </c>
      <c r="E10" s="205">
        <v>685</v>
      </c>
      <c r="F10" s="54">
        <f t="shared" si="0"/>
        <v>0.94222833562585973</v>
      </c>
      <c r="G10" s="61">
        <v>42</v>
      </c>
      <c r="H10" s="54">
        <f t="shared" si="1"/>
        <v>5.7771664374140302E-2</v>
      </c>
      <c r="I10" s="24">
        <v>195</v>
      </c>
      <c r="J10" s="54">
        <f t="shared" si="2"/>
        <v>0.26822558459422285</v>
      </c>
      <c r="K10" s="24">
        <v>467</v>
      </c>
      <c r="L10" s="32">
        <v>30418.34</v>
      </c>
      <c r="M10" s="32">
        <v>296954.90000000002</v>
      </c>
      <c r="N10" s="32">
        <v>20836560</v>
      </c>
      <c r="O10" s="32">
        <v>12472104</v>
      </c>
      <c r="P10" s="24">
        <v>498</v>
      </c>
      <c r="Q10" s="24">
        <v>158</v>
      </c>
      <c r="R10" s="24">
        <v>24</v>
      </c>
      <c r="S10" s="24">
        <v>47</v>
      </c>
      <c r="T10" s="24">
        <v>23</v>
      </c>
      <c r="U10" s="61">
        <v>3</v>
      </c>
      <c r="V10" s="61">
        <v>17</v>
      </c>
      <c r="W10" s="32">
        <v>1389786.2</v>
      </c>
      <c r="X10" s="32">
        <v>1911.673</v>
      </c>
      <c r="Y10" s="25">
        <v>6.6936</v>
      </c>
      <c r="Z10" s="61">
        <v>23</v>
      </c>
      <c r="AA10" s="24">
        <v>1305.7059999999999</v>
      </c>
      <c r="AB10" s="25">
        <v>10.12175</v>
      </c>
      <c r="AC10" s="24">
        <v>69</v>
      </c>
      <c r="AD10" s="24">
        <v>0</v>
      </c>
      <c r="AE10" s="24">
        <f t="shared" si="3"/>
        <v>69</v>
      </c>
      <c r="AF10" s="24">
        <v>123</v>
      </c>
      <c r="AG10" s="24">
        <v>451</v>
      </c>
      <c r="AH10" s="24">
        <v>84</v>
      </c>
      <c r="AI10" s="24">
        <f t="shared" si="4"/>
        <v>535</v>
      </c>
      <c r="AJ10" s="24">
        <v>0</v>
      </c>
      <c r="AK10" s="24">
        <f t="shared" si="5"/>
        <v>84</v>
      </c>
    </row>
    <row r="11" spans="1:37" x14ac:dyDescent="0.25">
      <c r="A11" s="6" t="s">
        <v>92</v>
      </c>
      <c r="B11" s="21" t="s">
        <v>78</v>
      </c>
      <c r="C11" s="5">
        <v>890.81990800000005</v>
      </c>
      <c r="D11" s="189">
        <v>585</v>
      </c>
      <c r="E11" s="30">
        <v>545</v>
      </c>
      <c r="F11" s="4">
        <f t="shared" si="0"/>
        <v>0.93162393162393164</v>
      </c>
      <c r="G11" s="6">
        <v>40</v>
      </c>
      <c r="H11" s="4">
        <f t="shared" si="1"/>
        <v>6.8376068376068383E-2</v>
      </c>
      <c r="I11" s="24">
        <v>210</v>
      </c>
      <c r="J11" s="54">
        <f t="shared" si="2"/>
        <v>0.35897435897435898</v>
      </c>
      <c r="K11" s="24">
        <v>477</v>
      </c>
      <c r="L11" s="32">
        <v>41568.800000000003</v>
      </c>
      <c r="M11" s="32">
        <v>218250</v>
      </c>
      <c r="N11" s="32">
        <v>22654980</v>
      </c>
      <c r="O11" s="32">
        <v>8729999</v>
      </c>
      <c r="P11" s="2">
        <v>337</v>
      </c>
      <c r="Q11" s="2">
        <v>218</v>
      </c>
      <c r="R11" s="2">
        <v>1</v>
      </c>
      <c r="S11" s="2">
        <v>29</v>
      </c>
      <c r="T11" s="2">
        <v>35</v>
      </c>
      <c r="U11" s="6">
        <v>1</v>
      </c>
      <c r="V11" s="6">
        <v>17</v>
      </c>
      <c r="W11" s="3">
        <v>2087980.8</v>
      </c>
      <c r="X11" s="3">
        <v>3569.2</v>
      </c>
      <c r="Y11" s="5">
        <v>8.7100399999999993</v>
      </c>
      <c r="Z11" s="6">
        <v>46</v>
      </c>
      <c r="AA11" s="2">
        <v>1732.54</v>
      </c>
      <c r="AB11" s="5">
        <v>18.047280000000001</v>
      </c>
      <c r="AC11" s="2">
        <v>1</v>
      </c>
      <c r="AD11" s="2">
        <v>0</v>
      </c>
      <c r="AE11" s="2">
        <f t="shared" si="3"/>
        <v>1</v>
      </c>
      <c r="AF11" s="2">
        <v>16</v>
      </c>
      <c r="AG11" s="2">
        <v>568</v>
      </c>
      <c r="AH11" s="2">
        <v>0</v>
      </c>
      <c r="AI11" s="2">
        <f t="shared" si="4"/>
        <v>568</v>
      </c>
      <c r="AJ11" s="2">
        <v>0</v>
      </c>
      <c r="AK11" s="2">
        <f t="shared" si="5"/>
        <v>0</v>
      </c>
    </row>
    <row r="12" spans="1:37" s="8" customFormat="1" ht="30" x14ac:dyDescent="0.25">
      <c r="A12" s="11" t="s">
        <v>100</v>
      </c>
      <c r="B12" s="31" t="s">
        <v>105</v>
      </c>
      <c r="C12" s="41">
        <f>1530.831891+923.700578</f>
        <v>2454.5324689999998</v>
      </c>
      <c r="D12" s="188">
        <v>448</v>
      </c>
      <c r="E12" s="46">
        <v>417</v>
      </c>
      <c r="F12" s="39">
        <f t="shared" si="0"/>
        <v>0.9308035714285714</v>
      </c>
      <c r="G12" s="11">
        <v>31</v>
      </c>
      <c r="H12" s="39">
        <f t="shared" si="1"/>
        <v>6.9196428571428575E-2</v>
      </c>
      <c r="I12" s="55">
        <v>79</v>
      </c>
      <c r="J12" s="56">
        <f t="shared" si="2"/>
        <v>0.17633928571428573</v>
      </c>
      <c r="K12" s="55">
        <v>358</v>
      </c>
      <c r="L12" s="57">
        <v>56618.6</v>
      </c>
      <c r="M12" s="57">
        <v>610814.5</v>
      </c>
      <c r="N12" s="57">
        <v>23609950</v>
      </c>
      <c r="O12" s="57">
        <v>18935250</v>
      </c>
      <c r="P12" s="38">
        <v>246</v>
      </c>
      <c r="Q12" s="38">
        <v>131</v>
      </c>
      <c r="R12" s="38">
        <v>50</v>
      </c>
      <c r="S12" s="38">
        <v>21</v>
      </c>
      <c r="T12" s="38">
        <v>19</v>
      </c>
      <c r="U12" s="11">
        <v>2</v>
      </c>
      <c r="V12" s="11">
        <v>16</v>
      </c>
      <c r="W12" s="40">
        <v>2005769.3</v>
      </c>
      <c r="X12" s="40">
        <v>4477.16</v>
      </c>
      <c r="Y12" s="41">
        <v>6.5591200000000001</v>
      </c>
      <c r="Z12" s="11">
        <v>8</v>
      </c>
      <c r="AA12" s="38">
        <v>823.46799999999996</v>
      </c>
      <c r="AB12" s="41">
        <v>9.4651499999999995</v>
      </c>
      <c r="AC12" s="38">
        <v>126</v>
      </c>
      <c r="AD12" s="38">
        <v>0</v>
      </c>
      <c r="AE12" s="38">
        <f t="shared" si="3"/>
        <v>126</v>
      </c>
      <c r="AF12" s="38">
        <v>147</v>
      </c>
      <c r="AG12" s="38">
        <v>175</v>
      </c>
      <c r="AH12" s="38">
        <v>0</v>
      </c>
      <c r="AI12" s="38">
        <f t="shared" si="4"/>
        <v>175</v>
      </c>
      <c r="AJ12" s="38">
        <v>0</v>
      </c>
      <c r="AK12" s="38">
        <f t="shared" si="5"/>
        <v>0</v>
      </c>
    </row>
    <row r="13" spans="1:37" x14ac:dyDescent="0.25">
      <c r="A13" s="6" t="s">
        <v>88</v>
      </c>
      <c r="B13" s="21" t="s">
        <v>74</v>
      </c>
      <c r="C13" s="5">
        <v>1530.831891</v>
      </c>
      <c r="D13" s="189">
        <v>319</v>
      </c>
      <c r="E13" s="30">
        <v>273</v>
      </c>
      <c r="F13" s="4">
        <f t="shared" si="0"/>
        <v>0.85579937304075238</v>
      </c>
      <c r="G13" s="6">
        <v>46</v>
      </c>
      <c r="H13" s="4">
        <f t="shared" si="1"/>
        <v>0.14420062695924765</v>
      </c>
      <c r="I13" s="24">
        <v>82</v>
      </c>
      <c r="J13" s="54">
        <f t="shared" si="2"/>
        <v>0.25705329153605017</v>
      </c>
      <c r="K13" s="24">
        <v>199</v>
      </c>
      <c r="L13" s="32">
        <v>47596.5</v>
      </c>
      <c r="M13" s="32">
        <v>123702.8</v>
      </c>
      <c r="N13" s="32">
        <v>12993834</v>
      </c>
      <c r="O13" s="32">
        <v>5690327</v>
      </c>
      <c r="P13" s="2">
        <v>287</v>
      </c>
      <c r="Q13" s="2">
        <v>25</v>
      </c>
      <c r="R13" s="2">
        <v>1</v>
      </c>
      <c r="S13" s="2">
        <v>6</v>
      </c>
      <c r="T13" s="2">
        <v>4</v>
      </c>
      <c r="U13" s="6">
        <v>0</v>
      </c>
      <c r="V13" s="6">
        <v>6</v>
      </c>
      <c r="W13" s="3">
        <v>1210636.1000000001</v>
      </c>
      <c r="X13" s="3">
        <v>3795.1</v>
      </c>
      <c r="Y13" s="5">
        <v>8.1915200000000006</v>
      </c>
      <c r="Z13" s="6">
        <v>19</v>
      </c>
      <c r="AA13" s="24">
        <v>857.24099999999999</v>
      </c>
      <c r="AB13" s="25">
        <v>16.17436</v>
      </c>
      <c r="AC13" s="2">
        <v>5</v>
      </c>
      <c r="AD13" s="2">
        <v>0</v>
      </c>
      <c r="AE13" s="2">
        <f t="shared" si="3"/>
        <v>5</v>
      </c>
      <c r="AF13" s="2">
        <v>105</v>
      </c>
      <c r="AG13" s="2">
        <v>209</v>
      </c>
      <c r="AH13" s="2">
        <v>0</v>
      </c>
      <c r="AI13" s="2">
        <f t="shared" si="4"/>
        <v>209</v>
      </c>
      <c r="AJ13" s="2">
        <v>0</v>
      </c>
      <c r="AK13" s="2">
        <f t="shared" si="5"/>
        <v>0</v>
      </c>
    </row>
    <row r="14" spans="1:37" ht="30" x14ac:dyDescent="0.25">
      <c r="A14" s="6" t="s">
        <v>94</v>
      </c>
      <c r="B14" s="21" t="s">
        <v>75</v>
      </c>
      <c r="C14" s="5">
        <v>923.70057799999995</v>
      </c>
      <c r="D14" s="189">
        <v>253</v>
      </c>
      <c r="E14" s="30">
        <v>235</v>
      </c>
      <c r="F14" s="4">
        <f t="shared" si="0"/>
        <v>0.92885375494071143</v>
      </c>
      <c r="G14" s="6">
        <v>18</v>
      </c>
      <c r="H14" s="4">
        <f t="shared" si="1"/>
        <v>7.1146245059288543E-2</v>
      </c>
      <c r="I14" s="24">
        <v>125</v>
      </c>
      <c r="J14" s="54">
        <f t="shared" si="2"/>
        <v>0.49407114624505927</v>
      </c>
      <c r="K14" s="24">
        <v>143</v>
      </c>
      <c r="L14" s="32">
        <v>41410.26</v>
      </c>
      <c r="M14" s="32">
        <v>97359.4</v>
      </c>
      <c r="N14" s="32">
        <v>9731410</v>
      </c>
      <c r="O14" s="32">
        <v>1752470</v>
      </c>
      <c r="P14" s="2">
        <v>88</v>
      </c>
      <c r="Q14" s="2">
        <v>118</v>
      </c>
      <c r="R14" s="2">
        <v>8</v>
      </c>
      <c r="S14" s="2">
        <v>39</v>
      </c>
      <c r="T14" s="2">
        <v>51</v>
      </c>
      <c r="U14" s="6">
        <v>0</v>
      </c>
      <c r="V14" s="6">
        <v>11</v>
      </c>
      <c r="W14" s="3">
        <v>1178280.1000000001</v>
      </c>
      <c r="X14" s="3">
        <v>4657.2299999999996</v>
      </c>
      <c r="Y14" s="5">
        <v>21.2407</v>
      </c>
      <c r="Z14" s="6">
        <v>59</v>
      </c>
      <c r="AA14" s="2">
        <v>2065.402</v>
      </c>
      <c r="AB14" s="5">
        <v>22.948899999999998</v>
      </c>
      <c r="AC14" s="2">
        <v>14</v>
      </c>
      <c r="AD14" s="2">
        <v>0</v>
      </c>
      <c r="AE14" s="2">
        <f t="shared" si="3"/>
        <v>14</v>
      </c>
      <c r="AF14" s="2">
        <v>34</v>
      </c>
      <c r="AG14" s="2">
        <v>200</v>
      </c>
      <c r="AH14" s="2">
        <v>5</v>
      </c>
      <c r="AI14" s="2">
        <f t="shared" si="4"/>
        <v>205</v>
      </c>
      <c r="AJ14" s="2">
        <v>0</v>
      </c>
      <c r="AK14" s="2">
        <f t="shared" si="5"/>
        <v>5</v>
      </c>
    </row>
    <row r="15" spans="1:37" x14ac:dyDescent="0.25">
      <c r="A15" s="6" t="s">
        <v>93</v>
      </c>
      <c r="B15" s="21" t="s">
        <v>78</v>
      </c>
      <c r="C15" s="5">
        <v>890.81990800000005</v>
      </c>
      <c r="D15" s="189">
        <v>246</v>
      </c>
      <c r="E15" s="30">
        <v>225</v>
      </c>
      <c r="F15" s="4">
        <f t="shared" si="0"/>
        <v>0.91463414634146345</v>
      </c>
      <c r="G15" s="6">
        <v>21</v>
      </c>
      <c r="H15" s="4">
        <f t="shared" si="1"/>
        <v>8.5365853658536592E-2</v>
      </c>
      <c r="I15" s="24">
        <v>101</v>
      </c>
      <c r="J15" s="54">
        <f t="shared" si="2"/>
        <v>0.41056910569105692</v>
      </c>
      <c r="K15" s="24">
        <v>174</v>
      </c>
      <c r="L15" s="32">
        <v>32858.660000000003</v>
      </c>
      <c r="M15" s="32">
        <v>106044.3</v>
      </c>
      <c r="N15" s="32">
        <v>7393199</v>
      </c>
      <c r="O15" s="32">
        <v>2226930</v>
      </c>
      <c r="P15" s="2">
        <v>95</v>
      </c>
      <c r="Q15" s="2">
        <v>111</v>
      </c>
      <c r="R15" s="2">
        <v>26</v>
      </c>
      <c r="S15" s="2">
        <v>14</v>
      </c>
      <c r="T15" s="2">
        <v>15</v>
      </c>
      <c r="U15" s="6">
        <v>1</v>
      </c>
      <c r="V15" s="6">
        <v>12</v>
      </c>
      <c r="W15" s="3">
        <v>496294.5</v>
      </c>
      <c r="X15" s="3">
        <v>2017.4570000000001</v>
      </c>
      <c r="Y15" s="5">
        <v>5.4694099999999999</v>
      </c>
      <c r="Z15" s="6">
        <v>4</v>
      </c>
      <c r="AA15" s="2">
        <v>402.01100000000002</v>
      </c>
      <c r="AB15" s="5">
        <v>9.5716999999999999</v>
      </c>
      <c r="AC15" s="2">
        <v>41</v>
      </c>
      <c r="AD15" s="2">
        <v>0</v>
      </c>
      <c r="AE15" s="2">
        <f t="shared" si="3"/>
        <v>41</v>
      </c>
      <c r="AF15" s="2">
        <v>80</v>
      </c>
      <c r="AG15" s="2">
        <v>125</v>
      </c>
      <c r="AH15" s="2">
        <v>0</v>
      </c>
      <c r="AI15" s="2">
        <f t="shared" si="4"/>
        <v>125</v>
      </c>
      <c r="AJ15" s="2">
        <v>0</v>
      </c>
      <c r="AK15" s="2">
        <f t="shared" si="5"/>
        <v>0</v>
      </c>
    </row>
    <row r="16" spans="1:37" x14ac:dyDescent="0.25">
      <c r="A16" s="6" t="s">
        <v>95</v>
      </c>
      <c r="B16" s="21" t="s">
        <v>74</v>
      </c>
      <c r="C16" s="5">
        <v>1530.831891</v>
      </c>
      <c r="D16" s="189">
        <v>114</v>
      </c>
      <c r="E16" s="30">
        <v>104</v>
      </c>
      <c r="F16" s="4">
        <f t="shared" si="0"/>
        <v>0.91228070175438591</v>
      </c>
      <c r="G16" s="6">
        <v>10</v>
      </c>
      <c r="H16" s="4">
        <f t="shared" si="1"/>
        <v>8.771929824561403E-2</v>
      </c>
      <c r="I16" s="24">
        <v>28</v>
      </c>
      <c r="J16" s="54">
        <f t="shared" si="2"/>
        <v>0.24561403508771928</v>
      </c>
      <c r="K16" s="24">
        <v>92</v>
      </c>
      <c r="L16" s="32">
        <v>42716.15</v>
      </c>
      <c r="M16" s="32">
        <v>130991</v>
      </c>
      <c r="N16" s="32">
        <v>4442480</v>
      </c>
      <c r="O16" s="32">
        <v>1309910</v>
      </c>
      <c r="P16" s="2">
        <v>64</v>
      </c>
      <c r="Q16" s="2">
        <v>41</v>
      </c>
      <c r="R16" s="2">
        <v>0</v>
      </c>
      <c r="S16" s="2">
        <v>9</v>
      </c>
      <c r="T16" s="2">
        <v>1</v>
      </c>
      <c r="U16" s="6">
        <v>1</v>
      </c>
      <c r="V16" s="6">
        <v>4</v>
      </c>
      <c r="W16" s="3">
        <v>66328</v>
      </c>
      <c r="X16" s="3">
        <v>581.82500000000005</v>
      </c>
      <c r="Y16" s="5">
        <v>1.18014</v>
      </c>
      <c r="Z16" s="6">
        <v>1</v>
      </c>
      <c r="AA16" s="2">
        <v>24.464400000000001</v>
      </c>
      <c r="AB16" s="5">
        <v>4.8928799999999999</v>
      </c>
      <c r="AC16" s="2">
        <v>2</v>
      </c>
      <c r="AD16" s="2">
        <v>0</v>
      </c>
      <c r="AE16" s="2">
        <f t="shared" si="3"/>
        <v>2</v>
      </c>
      <c r="AF16" s="2">
        <v>17</v>
      </c>
      <c r="AG16" s="2">
        <v>87</v>
      </c>
      <c r="AH16" s="2">
        <v>8</v>
      </c>
      <c r="AI16" s="2">
        <f t="shared" si="4"/>
        <v>95</v>
      </c>
      <c r="AJ16" s="2">
        <v>0</v>
      </c>
      <c r="AK16" s="2">
        <f t="shared" si="5"/>
        <v>8</v>
      </c>
    </row>
    <row r="17" spans="1:37" ht="30" x14ac:dyDescent="0.25">
      <c r="A17" s="6" t="s">
        <v>90</v>
      </c>
      <c r="B17" s="21" t="s">
        <v>75</v>
      </c>
      <c r="C17" s="5">
        <v>923.70057799999995</v>
      </c>
      <c r="D17" s="189">
        <v>81</v>
      </c>
      <c r="E17" s="30">
        <v>81</v>
      </c>
      <c r="F17" s="4">
        <f t="shared" si="0"/>
        <v>1</v>
      </c>
      <c r="G17" s="6">
        <v>0</v>
      </c>
      <c r="H17" s="4">
        <f t="shared" si="1"/>
        <v>0</v>
      </c>
      <c r="I17" s="24">
        <v>30</v>
      </c>
      <c r="J17" s="54">
        <f t="shared" si="2"/>
        <v>0.37037037037037035</v>
      </c>
      <c r="K17" s="24">
        <v>62</v>
      </c>
      <c r="L17" s="32">
        <v>49682.2</v>
      </c>
      <c r="M17" s="32">
        <v>0</v>
      </c>
      <c r="N17" s="32">
        <v>4024260</v>
      </c>
      <c r="O17" s="32">
        <v>0</v>
      </c>
      <c r="P17" s="2">
        <v>56</v>
      </c>
      <c r="Q17" s="2">
        <v>23</v>
      </c>
      <c r="R17" s="2">
        <v>1</v>
      </c>
      <c r="S17" s="2">
        <v>1</v>
      </c>
      <c r="T17" s="2">
        <v>1</v>
      </c>
      <c r="U17" s="6">
        <v>0</v>
      </c>
      <c r="V17" s="6">
        <v>1</v>
      </c>
      <c r="W17" s="3">
        <v>180176.9</v>
      </c>
      <c r="X17" s="3">
        <v>2224.4059999999999</v>
      </c>
      <c r="Y17" s="5">
        <v>3.965274</v>
      </c>
      <c r="Z17" s="6">
        <v>3</v>
      </c>
      <c r="AA17" s="2">
        <v>90.835300000000004</v>
      </c>
      <c r="AB17" s="5">
        <v>18.167059999999999</v>
      </c>
      <c r="AC17" s="2">
        <v>3</v>
      </c>
      <c r="AD17" s="2">
        <v>0</v>
      </c>
      <c r="AE17" s="2">
        <f t="shared" si="3"/>
        <v>3</v>
      </c>
      <c r="AF17" s="2">
        <v>5</v>
      </c>
      <c r="AG17" s="2">
        <v>73</v>
      </c>
      <c r="AH17" s="2">
        <v>0</v>
      </c>
      <c r="AI17" s="2">
        <f t="shared" si="4"/>
        <v>73</v>
      </c>
      <c r="AJ17" s="2">
        <v>0</v>
      </c>
      <c r="AK17" s="2">
        <f t="shared" si="5"/>
        <v>0</v>
      </c>
    </row>
    <row r="18" spans="1:37" x14ac:dyDescent="0.25">
      <c r="A18" s="6" t="s">
        <v>99</v>
      </c>
      <c r="B18" s="21" t="s">
        <v>74</v>
      </c>
      <c r="C18" s="5">
        <v>1530.831891</v>
      </c>
      <c r="D18" s="189">
        <v>48</v>
      </c>
      <c r="E18" s="30">
        <v>48</v>
      </c>
      <c r="F18" s="4">
        <f t="shared" si="0"/>
        <v>1</v>
      </c>
      <c r="G18" s="6">
        <v>0</v>
      </c>
      <c r="H18" s="4">
        <f t="shared" si="1"/>
        <v>0</v>
      </c>
      <c r="I18" s="24">
        <v>8</v>
      </c>
      <c r="J18" s="54">
        <f t="shared" si="2"/>
        <v>0.16666666666666666</v>
      </c>
      <c r="K18" s="24">
        <v>27</v>
      </c>
      <c r="L18" s="32">
        <v>58520.6</v>
      </c>
      <c r="M18" s="32">
        <v>0</v>
      </c>
      <c r="N18" s="32">
        <v>2808990</v>
      </c>
      <c r="O18" s="32">
        <v>0</v>
      </c>
      <c r="P18" s="2">
        <v>34</v>
      </c>
      <c r="Q18" s="2">
        <v>12</v>
      </c>
      <c r="R18" s="2">
        <v>0</v>
      </c>
      <c r="S18" s="2">
        <v>2</v>
      </c>
      <c r="T18" s="2">
        <v>2</v>
      </c>
      <c r="U18" s="6">
        <v>0</v>
      </c>
      <c r="V18" s="6">
        <v>0</v>
      </c>
      <c r="W18" s="3">
        <v>84767</v>
      </c>
      <c r="X18" s="3">
        <v>1765.98</v>
      </c>
      <c r="Y18" s="5">
        <v>0.85416700000000001</v>
      </c>
      <c r="Z18" s="6">
        <v>0</v>
      </c>
      <c r="AA18" s="2">
        <v>65.316299999999998</v>
      </c>
      <c r="AB18" s="5">
        <v>21.772099999999998</v>
      </c>
      <c r="AC18" s="2">
        <v>0</v>
      </c>
      <c r="AD18" s="2">
        <v>0</v>
      </c>
      <c r="AE18" s="2">
        <f t="shared" si="3"/>
        <v>0</v>
      </c>
      <c r="AF18" s="2">
        <v>3</v>
      </c>
      <c r="AG18" s="2">
        <v>45</v>
      </c>
      <c r="AH18" s="2">
        <v>0</v>
      </c>
      <c r="AI18" s="2">
        <f t="shared" si="4"/>
        <v>45</v>
      </c>
      <c r="AJ18" s="2">
        <v>0</v>
      </c>
      <c r="AK18" s="2">
        <f t="shared" si="5"/>
        <v>0</v>
      </c>
    </row>
    <row r="19" spans="1:37" x14ac:dyDescent="0.25">
      <c r="A19" s="6" t="s">
        <v>96</v>
      </c>
      <c r="B19" s="21" t="s">
        <v>74</v>
      </c>
      <c r="C19" s="5">
        <v>1530.831891</v>
      </c>
      <c r="D19" s="189">
        <v>23</v>
      </c>
      <c r="E19" s="30">
        <v>15</v>
      </c>
      <c r="F19" s="4">
        <f t="shared" si="0"/>
        <v>0.65217391304347827</v>
      </c>
      <c r="G19" s="6">
        <v>8</v>
      </c>
      <c r="H19" s="4">
        <f t="shared" si="1"/>
        <v>0.34782608695652173</v>
      </c>
      <c r="I19" s="24">
        <v>3</v>
      </c>
      <c r="J19" s="54">
        <f t="shared" si="2"/>
        <v>0.13043478260869565</v>
      </c>
      <c r="K19" s="24">
        <v>8</v>
      </c>
      <c r="L19" s="32">
        <v>98118</v>
      </c>
      <c r="M19" s="32">
        <v>170046.2</v>
      </c>
      <c r="N19" s="32">
        <v>1471770</v>
      </c>
      <c r="O19" s="32">
        <v>1360370</v>
      </c>
      <c r="P19" s="2">
        <v>6</v>
      </c>
      <c r="Q19" s="2">
        <v>14</v>
      </c>
      <c r="R19" s="2">
        <v>3</v>
      </c>
      <c r="S19" s="2">
        <v>0</v>
      </c>
      <c r="T19" s="2">
        <v>0</v>
      </c>
      <c r="U19" s="6">
        <v>0</v>
      </c>
      <c r="V19" s="6">
        <v>1</v>
      </c>
      <c r="W19" s="3">
        <v>2445.19</v>
      </c>
      <c r="X19" s="3">
        <v>106.31270000000001</v>
      </c>
      <c r="Y19" s="5">
        <v>0.1196077</v>
      </c>
      <c r="Z19" s="6">
        <v>0</v>
      </c>
      <c r="AA19" s="2">
        <v>8.7804000000000002</v>
      </c>
      <c r="AB19" s="5">
        <v>8.7804000000000002</v>
      </c>
      <c r="AC19" s="2">
        <v>4</v>
      </c>
      <c r="AD19" s="2">
        <v>0</v>
      </c>
      <c r="AE19" s="2">
        <f t="shared" si="3"/>
        <v>4</v>
      </c>
      <c r="AF19" s="2">
        <v>12</v>
      </c>
      <c r="AG19" s="2">
        <v>7</v>
      </c>
      <c r="AH19" s="2">
        <v>0</v>
      </c>
      <c r="AI19" s="2">
        <f t="shared" si="4"/>
        <v>7</v>
      </c>
      <c r="AJ19" s="2">
        <v>0</v>
      </c>
      <c r="AK19" s="2">
        <f t="shared" si="5"/>
        <v>0</v>
      </c>
    </row>
    <row r="21" spans="1:37" x14ac:dyDescent="0.25">
      <c r="A21" s="74" t="s">
        <v>178</v>
      </c>
    </row>
    <row r="22" spans="1:37" x14ac:dyDescent="0.25">
      <c r="A22" s="6"/>
      <c r="B22" s="21"/>
      <c r="C22" s="6"/>
      <c r="D22" s="6"/>
      <c r="E22" s="237" t="s">
        <v>1</v>
      </c>
      <c r="F22" s="237"/>
      <c r="G22" s="237"/>
      <c r="H22" s="237"/>
      <c r="I22" s="237"/>
      <c r="J22" s="237"/>
      <c r="K22" s="237"/>
      <c r="L22" s="237"/>
      <c r="M22" s="237"/>
      <c r="N22" s="237"/>
      <c r="O22" s="237"/>
      <c r="P22" s="237"/>
      <c r="Q22" s="237"/>
      <c r="R22" s="237"/>
      <c r="S22" s="237"/>
      <c r="T22" s="237"/>
      <c r="U22" s="237"/>
      <c r="V22" s="237"/>
      <c r="W22" s="238" t="s">
        <v>35</v>
      </c>
      <c r="X22" s="238"/>
      <c r="Y22" s="238"/>
      <c r="Z22" s="238"/>
      <c r="AA22" s="238"/>
      <c r="AB22" s="238"/>
      <c r="AC22" s="239" t="s">
        <v>40</v>
      </c>
      <c r="AD22" s="239"/>
      <c r="AE22" s="239"/>
      <c r="AF22" s="239"/>
      <c r="AG22" s="239"/>
      <c r="AH22" s="239"/>
      <c r="AI22" s="239"/>
      <c r="AJ22" s="239"/>
      <c r="AK22" s="239"/>
    </row>
    <row r="23" spans="1:37" x14ac:dyDescent="0.25">
      <c r="A23" s="6"/>
      <c r="B23" s="21"/>
      <c r="C23" s="6"/>
      <c r="D23" s="6"/>
      <c r="E23" s="240" t="s">
        <v>31</v>
      </c>
      <c r="F23" s="240"/>
      <c r="G23" s="240"/>
      <c r="H23" s="240"/>
      <c r="I23" s="240"/>
      <c r="J23" s="240"/>
      <c r="K23" s="10"/>
      <c r="L23" s="239" t="s">
        <v>22</v>
      </c>
      <c r="M23" s="239"/>
      <c r="N23" s="244" t="s">
        <v>222</v>
      </c>
      <c r="O23" s="245"/>
      <c r="P23" s="241" t="s">
        <v>33</v>
      </c>
      <c r="Q23" s="241"/>
      <c r="R23" s="241"/>
      <c r="S23" s="241"/>
      <c r="T23" s="6"/>
      <c r="U23" s="6"/>
      <c r="V23" s="6"/>
      <c r="W23" s="242" t="s">
        <v>6</v>
      </c>
      <c r="X23" s="242"/>
      <c r="Y23" s="242"/>
      <c r="Z23" s="242"/>
      <c r="AA23" s="241" t="s">
        <v>39</v>
      </c>
      <c r="AB23" s="241"/>
      <c r="AC23" s="243" t="s">
        <v>7</v>
      </c>
      <c r="AD23" s="243"/>
      <c r="AE23" s="243"/>
      <c r="AF23" s="243"/>
      <c r="AG23" s="243"/>
      <c r="AH23" s="243"/>
      <c r="AI23" s="243"/>
      <c r="AJ23" s="243"/>
      <c r="AK23" s="243"/>
    </row>
    <row r="24" spans="1:37" s="8" customFormat="1" ht="45" x14ac:dyDescent="0.25">
      <c r="A24" s="12" t="s">
        <v>107</v>
      </c>
      <c r="B24" s="12" t="s">
        <v>25</v>
      </c>
      <c r="C24" s="12" t="s">
        <v>21</v>
      </c>
      <c r="D24" s="187" t="s">
        <v>0</v>
      </c>
      <c r="E24" s="11" t="s">
        <v>14</v>
      </c>
      <c r="F24" s="11" t="s">
        <v>27</v>
      </c>
      <c r="G24" s="11" t="s">
        <v>26</v>
      </c>
      <c r="H24" s="11" t="s">
        <v>28</v>
      </c>
      <c r="I24" s="12" t="s">
        <v>179</v>
      </c>
      <c r="J24" s="12" t="s">
        <v>30</v>
      </c>
      <c r="K24" s="12" t="s">
        <v>180</v>
      </c>
      <c r="L24" s="11" t="s">
        <v>14</v>
      </c>
      <c r="M24" s="11" t="s">
        <v>26</v>
      </c>
      <c r="N24" s="23" t="s">
        <v>14</v>
      </c>
      <c r="O24" s="23" t="s">
        <v>26</v>
      </c>
      <c r="P24" s="11" t="s">
        <v>2</v>
      </c>
      <c r="Q24" s="11" t="s">
        <v>3</v>
      </c>
      <c r="R24" s="12" t="s">
        <v>16</v>
      </c>
      <c r="S24" s="11" t="s">
        <v>15</v>
      </c>
      <c r="T24" s="12" t="s">
        <v>34</v>
      </c>
      <c r="U24" s="12" t="s">
        <v>4</v>
      </c>
      <c r="V24" s="12" t="s">
        <v>5</v>
      </c>
      <c r="W24" s="12" t="s">
        <v>17</v>
      </c>
      <c r="X24" s="12" t="s">
        <v>36</v>
      </c>
      <c r="Y24" s="12" t="s">
        <v>37</v>
      </c>
      <c r="Z24" s="12" t="s">
        <v>38</v>
      </c>
      <c r="AA24" s="11" t="s">
        <v>18</v>
      </c>
      <c r="AB24" s="11" t="s">
        <v>19</v>
      </c>
      <c r="AC24" s="11" t="s">
        <v>8</v>
      </c>
      <c r="AD24" s="12" t="s">
        <v>10</v>
      </c>
      <c r="AE24" s="12" t="s">
        <v>23</v>
      </c>
      <c r="AF24" s="11" t="s">
        <v>9</v>
      </c>
      <c r="AG24" s="11" t="s">
        <v>11</v>
      </c>
      <c r="AH24" s="12" t="s">
        <v>12</v>
      </c>
      <c r="AI24" s="12" t="s">
        <v>41</v>
      </c>
      <c r="AJ24" s="12" t="s">
        <v>13</v>
      </c>
      <c r="AK24" s="12" t="s">
        <v>20</v>
      </c>
    </row>
    <row r="25" spans="1:37" x14ac:dyDescent="0.25">
      <c r="A25" s="6" t="s">
        <v>98</v>
      </c>
      <c r="B25" s="21" t="s">
        <v>145</v>
      </c>
      <c r="C25" s="5">
        <v>691.34315500000002</v>
      </c>
      <c r="D25" s="190">
        <v>629</v>
      </c>
      <c r="E25" s="6">
        <v>555</v>
      </c>
      <c r="F25" s="4">
        <f t="shared" ref="F25:F33" si="6">E25/D25</f>
        <v>0.88235294117647056</v>
      </c>
      <c r="G25" s="6">
        <v>74</v>
      </c>
      <c r="H25" s="4">
        <f t="shared" ref="H25:H33" si="7">G25/D25</f>
        <v>0.11764705882352941</v>
      </c>
      <c r="I25" s="6">
        <v>170</v>
      </c>
      <c r="J25" s="4">
        <f t="shared" ref="J25:J33" si="8">I25/D25</f>
        <v>0.27027027027027029</v>
      </c>
      <c r="K25" s="6">
        <v>361</v>
      </c>
      <c r="L25" s="3">
        <v>33082.699999999997</v>
      </c>
      <c r="M25" s="3">
        <v>436361.9</v>
      </c>
      <c r="N25" s="3">
        <v>18360905</v>
      </c>
      <c r="O25" s="3">
        <v>32290778</v>
      </c>
      <c r="P25" s="6">
        <v>415</v>
      </c>
      <c r="Q25" s="6">
        <v>118</v>
      </c>
      <c r="R25" s="6">
        <v>16</v>
      </c>
      <c r="S25" s="6">
        <v>80</v>
      </c>
      <c r="T25" s="6">
        <v>41</v>
      </c>
      <c r="U25" s="6">
        <v>1</v>
      </c>
      <c r="V25" s="6">
        <v>18</v>
      </c>
      <c r="W25" s="3">
        <v>3484821.9</v>
      </c>
      <c r="X25" s="3">
        <v>5540.26</v>
      </c>
      <c r="Y25" s="5">
        <v>18.04458</v>
      </c>
      <c r="Z25" s="6">
        <v>82</v>
      </c>
      <c r="AA25" s="72">
        <v>3730.07</v>
      </c>
      <c r="AB25" s="5">
        <v>13.764099999999999</v>
      </c>
      <c r="AC25" s="6">
        <v>81</v>
      </c>
      <c r="AD25" s="6">
        <v>0</v>
      </c>
      <c r="AE25" s="6">
        <f t="shared" ref="AE25:AE33" si="9">AC25+AD25</f>
        <v>81</v>
      </c>
      <c r="AF25" s="6">
        <v>58</v>
      </c>
      <c r="AG25" s="6">
        <v>480</v>
      </c>
      <c r="AH25" s="6">
        <v>10</v>
      </c>
      <c r="AI25" s="6">
        <f t="shared" ref="AI25:AI33" si="10">AG25+AH25</f>
        <v>490</v>
      </c>
      <c r="AJ25" s="6">
        <v>0</v>
      </c>
      <c r="AK25" s="6">
        <f t="shared" ref="AK25:AK33" si="11">AD25+AH25+AJ25</f>
        <v>10</v>
      </c>
    </row>
    <row r="26" spans="1:37" ht="30" x14ac:dyDescent="0.25">
      <c r="A26" s="6" t="s">
        <v>89</v>
      </c>
      <c r="B26" s="21" t="s">
        <v>181</v>
      </c>
      <c r="C26" s="5">
        <f>C25+C31</f>
        <v>2108.522696</v>
      </c>
      <c r="D26" s="190">
        <v>588</v>
      </c>
      <c r="E26" s="6">
        <v>535</v>
      </c>
      <c r="F26" s="4">
        <f t="shared" si="6"/>
        <v>0.90986394557823125</v>
      </c>
      <c r="G26" s="6">
        <v>53</v>
      </c>
      <c r="H26" s="4">
        <f t="shared" si="7"/>
        <v>9.013605442176871E-2</v>
      </c>
      <c r="I26" s="6">
        <v>87</v>
      </c>
      <c r="J26" s="4">
        <f t="shared" si="8"/>
        <v>0.14795918367346939</v>
      </c>
      <c r="K26" s="6">
        <v>424</v>
      </c>
      <c r="L26" s="3">
        <v>31527.1</v>
      </c>
      <c r="M26" s="3">
        <v>266604</v>
      </c>
      <c r="N26" s="3">
        <v>16867011</v>
      </c>
      <c r="O26" s="3">
        <v>14130012</v>
      </c>
      <c r="P26" s="6">
        <v>459</v>
      </c>
      <c r="Q26" s="6">
        <v>57</v>
      </c>
      <c r="R26" s="6">
        <v>33</v>
      </c>
      <c r="S26" s="6">
        <v>39</v>
      </c>
      <c r="T26" s="6">
        <v>19</v>
      </c>
      <c r="U26" s="6">
        <v>1</v>
      </c>
      <c r="V26" s="6">
        <v>23</v>
      </c>
      <c r="W26" s="3">
        <v>2438219.1</v>
      </c>
      <c r="X26" s="3">
        <v>4146.63</v>
      </c>
      <c r="Y26" s="5">
        <v>13.0107</v>
      </c>
      <c r="Z26" s="6">
        <v>57</v>
      </c>
      <c r="AA26" s="72">
        <v>2400.56</v>
      </c>
      <c r="AB26" s="5">
        <v>14.120939999999999</v>
      </c>
      <c r="AC26" s="6">
        <v>195</v>
      </c>
      <c r="AD26" s="6">
        <v>0</v>
      </c>
      <c r="AE26" s="6">
        <f t="shared" si="9"/>
        <v>195</v>
      </c>
      <c r="AF26" s="6">
        <v>88</v>
      </c>
      <c r="AG26" s="6">
        <v>274</v>
      </c>
      <c r="AH26" s="6">
        <v>31</v>
      </c>
      <c r="AI26" s="6">
        <f t="shared" si="10"/>
        <v>305</v>
      </c>
      <c r="AJ26" s="6">
        <v>0</v>
      </c>
      <c r="AK26" s="6">
        <f t="shared" si="11"/>
        <v>31</v>
      </c>
    </row>
    <row r="27" spans="1:37" x14ac:dyDescent="0.25">
      <c r="A27" s="6" t="s">
        <v>95</v>
      </c>
      <c r="B27" s="21" t="s">
        <v>144</v>
      </c>
      <c r="C27" s="5">
        <v>1417.179541</v>
      </c>
      <c r="D27" s="190">
        <v>560</v>
      </c>
      <c r="E27" s="6">
        <v>506</v>
      </c>
      <c r="F27" s="4">
        <f t="shared" si="6"/>
        <v>0.90357142857142858</v>
      </c>
      <c r="G27" s="6">
        <v>54</v>
      </c>
      <c r="H27" s="4">
        <f t="shared" si="7"/>
        <v>9.6428571428571433E-2</v>
      </c>
      <c r="I27" s="6">
        <v>129</v>
      </c>
      <c r="J27" s="4">
        <f t="shared" si="8"/>
        <v>0.23035714285714284</v>
      </c>
      <c r="K27" s="6">
        <v>435</v>
      </c>
      <c r="L27" s="3">
        <v>32465.4</v>
      </c>
      <c r="M27" s="3">
        <v>139651.4</v>
      </c>
      <c r="N27" s="3">
        <v>16427480</v>
      </c>
      <c r="O27" s="3">
        <v>7541174</v>
      </c>
      <c r="P27" s="6">
        <v>412</v>
      </c>
      <c r="Q27" s="6">
        <v>107</v>
      </c>
      <c r="R27" s="6">
        <v>3</v>
      </c>
      <c r="S27" s="6">
        <v>38</v>
      </c>
      <c r="T27" s="6">
        <v>13</v>
      </c>
      <c r="U27" s="6">
        <v>0</v>
      </c>
      <c r="V27" s="6">
        <v>23</v>
      </c>
      <c r="W27" s="3">
        <v>1514658.3</v>
      </c>
      <c r="X27" s="3">
        <v>2704.7469999999998</v>
      </c>
      <c r="Y27" s="5">
        <v>8.0043900000000008</v>
      </c>
      <c r="Z27" s="6">
        <v>34</v>
      </c>
      <c r="AA27" s="72">
        <v>1701.9860000000001</v>
      </c>
      <c r="AB27" s="5">
        <v>17.729030000000002</v>
      </c>
      <c r="AC27" s="6">
        <v>27</v>
      </c>
      <c r="AD27" s="6">
        <v>0</v>
      </c>
      <c r="AE27" s="6">
        <f t="shared" si="9"/>
        <v>27</v>
      </c>
      <c r="AF27" s="6">
        <v>23</v>
      </c>
      <c r="AG27" s="6">
        <v>494</v>
      </c>
      <c r="AH27" s="6">
        <v>16</v>
      </c>
      <c r="AI27" s="6">
        <f t="shared" si="10"/>
        <v>510</v>
      </c>
      <c r="AJ27" s="6">
        <v>0</v>
      </c>
      <c r="AK27" s="6">
        <f t="shared" si="11"/>
        <v>16</v>
      </c>
    </row>
    <row r="28" spans="1:37" x14ac:dyDescent="0.25">
      <c r="A28" s="6" t="s">
        <v>146</v>
      </c>
      <c r="B28" s="21" t="s">
        <v>144</v>
      </c>
      <c r="C28" s="5">
        <v>1417.179541</v>
      </c>
      <c r="D28" s="190">
        <v>310</v>
      </c>
      <c r="E28" s="6">
        <v>278</v>
      </c>
      <c r="F28" s="4">
        <f t="shared" si="6"/>
        <v>0.89677419354838706</v>
      </c>
      <c r="G28" s="6">
        <v>32</v>
      </c>
      <c r="H28" s="4">
        <f t="shared" si="7"/>
        <v>0.1032258064516129</v>
      </c>
      <c r="I28" s="6">
        <v>71</v>
      </c>
      <c r="J28" s="4">
        <f t="shared" si="8"/>
        <v>0.22903225806451613</v>
      </c>
      <c r="K28" s="6">
        <v>184</v>
      </c>
      <c r="L28" s="3">
        <v>38810.9</v>
      </c>
      <c r="M28" s="3">
        <v>48115.199999999997</v>
      </c>
      <c r="N28" s="3">
        <v>10789420</v>
      </c>
      <c r="O28" s="3">
        <v>1539687</v>
      </c>
      <c r="P28" s="6">
        <v>229</v>
      </c>
      <c r="Q28" s="6">
        <v>61</v>
      </c>
      <c r="R28" s="6">
        <v>16</v>
      </c>
      <c r="S28" s="6">
        <v>4</v>
      </c>
      <c r="T28" s="6">
        <v>10</v>
      </c>
      <c r="U28" s="6">
        <v>0</v>
      </c>
      <c r="V28" s="6">
        <v>5</v>
      </c>
      <c r="W28" s="3">
        <v>723883.1</v>
      </c>
      <c r="X28" s="3">
        <v>2335.107</v>
      </c>
      <c r="Y28" s="5">
        <v>8.2645199999999992</v>
      </c>
      <c r="Z28" s="6">
        <v>10</v>
      </c>
      <c r="AA28" s="72">
        <v>628.88499999999999</v>
      </c>
      <c r="AB28" s="5">
        <v>8.7345199999999998</v>
      </c>
      <c r="AC28" s="6">
        <v>74</v>
      </c>
      <c r="AD28" s="6">
        <v>7</v>
      </c>
      <c r="AE28" s="6">
        <f t="shared" si="9"/>
        <v>81</v>
      </c>
      <c r="AF28" s="6">
        <v>43</v>
      </c>
      <c r="AG28" s="6">
        <v>151</v>
      </c>
      <c r="AH28" s="6">
        <v>17</v>
      </c>
      <c r="AI28" s="6">
        <f t="shared" si="10"/>
        <v>168</v>
      </c>
      <c r="AJ28" s="6">
        <v>18</v>
      </c>
      <c r="AK28" s="6">
        <f t="shared" si="11"/>
        <v>42</v>
      </c>
    </row>
    <row r="29" spans="1:37" x14ac:dyDescent="0.25">
      <c r="A29" s="6" t="s">
        <v>101</v>
      </c>
      <c r="B29" s="21" t="s">
        <v>144</v>
      </c>
      <c r="C29" s="5">
        <v>1417.179541</v>
      </c>
      <c r="D29" s="190">
        <v>190</v>
      </c>
      <c r="E29" s="6">
        <v>178</v>
      </c>
      <c r="F29" s="4">
        <f t="shared" si="6"/>
        <v>0.93684210526315792</v>
      </c>
      <c r="G29" s="6">
        <v>12</v>
      </c>
      <c r="H29" s="4">
        <f t="shared" si="7"/>
        <v>6.3157894736842107E-2</v>
      </c>
      <c r="I29" s="6">
        <v>58</v>
      </c>
      <c r="J29" s="4">
        <f t="shared" si="8"/>
        <v>0.30526315789473685</v>
      </c>
      <c r="K29" s="6">
        <v>131</v>
      </c>
      <c r="L29" s="3">
        <v>32892.870000000003</v>
      </c>
      <c r="M29" s="3">
        <v>1029832</v>
      </c>
      <c r="N29" s="3">
        <v>5854930</v>
      </c>
      <c r="O29" s="3">
        <v>12357984</v>
      </c>
      <c r="P29" s="6">
        <v>127</v>
      </c>
      <c r="Q29" s="6">
        <v>39</v>
      </c>
      <c r="R29" s="6">
        <v>9</v>
      </c>
      <c r="S29" s="6">
        <v>15</v>
      </c>
      <c r="T29" s="6">
        <v>11</v>
      </c>
      <c r="U29" s="6">
        <v>0</v>
      </c>
      <c r="V29" s="6">
        <v>9</v>
      </c>
      <c r="W29" s="3">
        <v>1588026.4</v>
      </c>
      <c r="X29" s="3">
        <v>8358.0300000000007</v>
      </c>
      <c r="Y29" s="5">
        <v>12.3489</v>
      </c>
      <c r="Z29" s="6">
        <v>11</v>
      </c>
      <c r="AA29" s="72">
        <v>721.42399999999998</v>
      </c>
      <c r="AB29" s="5">
        <v>11.635870000000001</v>
      </c>
      <c r="AC29" s="6">
        <v>17</v>
      </c>
      <c r="AD29" s="6">
        <v>0</v>
      </c>
      <c r="AE29" s="6">
        <f t="shared" si="9"/>
        <v>17</v>
      </c>
      <c r="AF29" s="6">
        <v>31</v>
      </c>
      <c r="AG29" s="6">
        <v>114</v>
      </c>
      <c r="AH29" s="6">
        <v>23</v>
      </c>
      <c r="AI29" s="6">
        <f t="shared" si="10"/>
        <v>137</v>
      </c>
      <c r="AJ29" s="6">
        <v>5</v>
      </c>
      <c r="AK29" s="6">
        <f t="shared" si="11"/>
        <v>28</v>
      </c>
    </row>
    <row r="30" spans="1:37" ht="30" x14ac:dyDescent="0.25">
      <c r="A30" s="6" t="s">
        <v>182</v>
      </c>
      <c r="B30" s="21" t="s">
        <v>183</v>
      </c>
      <c r="C30" s="5"/>
      <c r="D30" s="190">
        <v>104</v>
      </c>
      <c r="E30" s="6">
        <v>89</v>
      </c>
      <c r="F30" s="4">
        <f t="shared" si="6"/>
        <v>0.85576923076923073</v>
      </c>
      <c r="G30" s="6">
        <v>15</v>
      </c>
      <c r="H30" s="4">
        <f t="shared" si="7"/>
        <v>0.14423076923076922</v>
      </c>
      <c r="I30" s="6">
        <v>17</v>
      </c>
      <c r="J30" s="4">
        <f t="shared" si="8"/>
        <v>0.16346153846153846</v>
      </c>
      <c r="K30" s="6">
        <v>58</v>
      </c>
      <c r="L30" s="3">
        <v>49736.9</v>
      </c>
      <c r="M30" s="3">
        <v>133416.70000000001</v>
      </c>
      <c r="N30" s="3">
        <v>4426580</v>
      </c>
      <c r="O30" s="3">
        <v>2001250</v>
      </c>
      <c r="P30" s="6">
        <v>69</v>
      </c>
      <c r="Q30" s="6">
        <v>13</v>
      </c>
      <c r="R30" s="6">
        <v>17</v>
      </c>
      <c r="S30" s="6">
        <v>5</v>
      </c>
      <c r="T30" s="6">
        <v>4</v>
      </c>
      <c r="U30" s="6">
        <v>3</v>
      </c>
      <c r="V30" s="6">
        <v>4</v>
      </c>
      <c r="W30" s="3">
        <v>285532.3</v>
      </c>
      <c r="X30" s="3">
        <v>2745.5</v>
      </c>
      <c r="Y30" s="5">
        <v>4.0445500000000001</v>
      </c>
      <c r="Z30" s="6">
        <v>0</v>
      </c>
      <c r="AA30" s="72">
        <v>104.7634</v>
      </c>
      <c r="AB30" s="5">
        <v>5.8201900000000002</v>
      </c>
      <c r="AC30" s="6">
        <v>29</v>
      </c>
      <c r="AD30" s="6">
        <v>0</v>
      </c>
      <c r="AE30" s="6">
        <f t="shared" si="9"/>
        <v>29</v>
      </c>
      <c r="AF30" s="6">
        <v>37</v>
      </c>
      <c r="AG30" s="6">
        <v>27</v>
      </c>
      <c r="AH30" s="6">
        <v>11</v>
      </c>
      <c r="AI30" s="6">
        <f t="shared" si="10"/>
        <v>38</v>
      </c>
      <c r="AJ30" s="6">
        <v>0</v>
      </c>
      <c r="AK30" s="6">
        <f t="shared" si="11"/>
        <v>11</v>
      </c>
    </row>
    <row r="31" spans="1:37" x14ac:dyDescent="0.25">
      <c r="A31" s="6" t="s">
        <v>49</v>
      </c>
      <c r="B31" s="21" t="s">
        <v>144</v>
      </c>
      <c r="C31" s="5">
        <v>1417.179541</v>
      </c>
      <c r="D31" s="190">
        <v>53</v>
      </c>
      <c r="E31" s="6">
        <v>52</v>
      </c>
      <c r="F31" s="4">
        <f t="shared" si="6"/>
        <v>0.98113207547169812</v>
      </c>
      <c r="G31" s="6">
        <v>1</v>
      </c>
      <c r="H31" s="4">
        <f t="shared" si="7"/>
        <v>1.8867924528301886E-2</v>
      </c>
      <c r="I31" s="6">
        <v>25</v>
      </c>
      <c r="J31" s="4">
        <f t="shared" si="8"/>
        <v>0.47169811320754718</v>
      </c>
      <c r="K31" s="6">
        <v>23</v>
      </c>
      <c r="L31" s="3">
        <v>21826.63</v>
      </c>
      <c r="M31" s="3">
        <v>27787.83</v>
      </c>
      <c r="N31" s="3">
        <v>1134985</v>
      </c>
      <c r="O31" s="3">
        <v>337770</v>
      </c>
      <c r="P31" s="6">
        <v>22</v>
      </c>
      <c r="Q31" s="6">
        <v>11</v>
      </c>
      <c r="R31" s="6">
        <v>0</v>
      </c>
      <c r="S31" s="6">
        <v>20</v>
      </c>
      <c r="T31" s="6">
        <v>0</v>
      </c>
      <c r="U31" s="6">
        <v>0</v>
      </c>
      <c r="V31" s="6">
        <v>1</v>
      </c>
      <c r="W31" s="3">
        <v>0</v>
      </c>
      <c r="X31" s="3">
        <v>0</v>
      </c>
      <c r="Y31" s="6">
        <v>0</v>
      </c>
      <c r="Z31" s="6">
        <v>0</v>
      </c>
      <c r="AA31" s="6">
        <v>0</v>
      </c>
      <c r="AB31" s="5">
        <v>0</v>
      </c>
      <c r="AC31" s="6">
        <v>0</v>
      </c>
      <c r="AD31" s="6">
        <v>0</v>
      </c>
      <c r="AE31" s="6">
        <f t="shared" si="9"/>
        <v>0</v>
      </c>
      <c r="AF31" s="6">
        <v>0</v>
      </c>
      <c r="AG31" s="6">
        <v>53</v>
      </c>
      <c r="AH31" s="6">
        <v>0</v>
      </c>
      <c r="AI31" s="6">
        <f t="shared" si="10"/>
        <v>53</v>
      </c>
      <c r="AJ31" s="6">
        <v>0</v>
      </c>
      <c r="AK31" s="6">
        <f t="shared" si="11"/>
        <v>0</v>
      </c>
    </row>
    <row r="32" spans="1:37" x14ac:dyDescent="0.25">
      <c r="A32" s="6" t="s">
        <v>96</v>
      </c>
      <c r="B32" s="21" t="s">
        <v>144</v>
      </c>
      <c r="C32" s="5">
        <v>1417.179541</v>
      </c>
      <c r="D32" s="190">
        <v>29</v>
      </c>
      <c r="E32" s="6">
        <v>28</v>
      </c>
      <c r="F32" s="4">
        <f t="shared" si="6"/>
        <v>0.96551724137931039</v>
      </c>
      <c r="G32" s="6">
        <v>1</v>
      </c>
      <c r="H32" s="4">
        <f t="shared" si="7"/>
        <v>3.4482758620689655E-2</v>
      </c>
      <c r="I32" s="6">
        <v>9</v>
      </c>
      <c r="J32" s="4">
        <f t="shared" si="8"/>
        <v>0.31034482758620691</v>
      </c>
      <c r="K32" s="6">
        <v>24</v>
      </c>
      <c r="L32" s="3">
        <v>19525.54</v>
      </c>
      <c r="M32" s="3">
        <v>282449</v>
      </c>
      <c r="N32" s="3">
        <v>546715</v>
      </c>
      <c r="O32" s="3">
        <v>282449</v>
      </c>
      <c r="P32" s="6">
        <v>20</v>
      </c>
      <c r="Q32" s="6">
        <v>6</v>
      </c>
      <c r="R32" s="6">
        <v>0</v>
      </c>
      <c r="S32" s="6">
        <v>3</v>
      </c>
      <c r="T32" s="6">
        <v>1</v>
      </c>
      <c r="U32" s="6">
        <v>0</v>
      </c>
      <c r="V32" s="6">
        <v>0</v>
      </c>
      <c r="W32" s="3">
        <v>28967.46</v>
      </c>
      <c r="X32" s="3">
        <v>998.87800000000004</v>
      </c>
      <c r="Y32" s="5">
        <v>3.2187250000000001</v>
      </c>
      <c r="Z32" s="6">
        <v>0</v>
      </c>
      <c r="AA32" s="72">
        <v>17.3856</v>
      </c>
      <c r="AB32" s="5">
        <v>5.7952000000000004</v>
      </c>
      <c r="AC32" s="6">
        <v>1</v>
      </c>
      <c r="AD32" s="6">
        <v>0</v>
      </c>
      <c r="AE32" s="6">
        <f t="shared" si="9"/>
        <v>1</v>
      </c>
      <c r="AF32" s="6">
        <v>8</v>
      </c>
      <c r="AG32" s="6">
        <v>20</v>
      </c>
      <c r="AH32" s="6">
        <v>0</v>
      </c>
      <c r="AI32" s="6">
        <f t="shared" si="10"/>
        <v>20</v>
      </c>
      <c r="AJ32" s="6">
        <v>0</v>
      </c>
      <c r="AK32" s="6">
        <f t="shared" si="11"/>
        <v>0</v>
      </c>
    </row>
    <row r="33" spans="1:37" x14ac:dyDescent="0.25">
      <c r="A33" s="6" t="s">
        <v>91</v>
      </c>
      <c r="B33" s="21" t="s">
        <v>144</v>
      </c>
      <c r="C33" s="5">
        <v>1417.179541</v>
      </c>
      <c r="D33" s="190">
        <v>28</v>
      </c>
      <c r="E33" s="6">
        <v>24</v>
      </c>
      <c r="F33" s="4">
        <f t="shared" si="6"/>
        <v>0.8571428571428571</v>
      </c>
      <c r="G33" s="6">
        <v>4</v>
      </c>
      <c r="H33" s="4">
        <f t="shared" si="7"/>
        <v>0.14285714285714285</v>
      </c>
      <c r="I33" s="6">
        <v>11</v>
      </c>
      <c r="J33" s="4">
        <f t="shared" si="8"/>
        <v>0.39285714285714285</v>
      </c>
      <c r="K33" s="6">
        <v>19</v>
      </c>
      <c r="L33" s="3">
        <v>37420.800000000003</v>
      </c>
      <c r="M33" s="3">
        <v>51815</v>
      </c>
      <c r="N33" s="3">
        <v>898100</v>
      </c>
      <c r="O33" s="3">
        <v>207260</v>
      </c>
      <c r="P33" s="6">
        <v>13</v>
      </c>
      <c r="Q33" s="6">
        <v>13</v>
      </c>
      <c r="R33" s="6">
        <v>0</v>
      </c>
      <c r="S33" s="6">
        <v>2</v>
      </c>
      <c r="T33" s="6">
        <v>0</v>
      </c>
      <c r="U33" s="6">
        <v>0</v>
      </c>
      <c r="V33" s="6">
        <v>2</v>
      </c>
      <c r="W33" s="3">
        <v>0</v>
      </c>
      <c r="X33" s="3">
        <v>0</v>
      </c>
      <c r="Y33" s="5">
        <v>0</v>
      </c>
      <c r="Z33" s="6">
        <v>0</v>
      </c>
      <c r="AA33" s="72">
        <v>0</v>
      </c>
      <c r="AB33" s="5">
        <v>0</v>
      </c>
      <c r="AC33" s="6">
        <v>0</v>
      </c>
      <c r="AD33" s="6">
        <v>0</v>
      </c>
      <c r="AE33" s="6">
        <f t="shared" si="9"/>
        <v>0</v>
      </c>
      <c r="AF33" s="6">
        <v>0</v>
      </c>
      <c r="AG33" s="6">
        <v>28</v>
      </c>
      <c r="AH33" s="6">
        <v>0</v>
      </c>
      <c r="AI33" s="6">
        <f t="shared" si="10"/>
        <v>28</v>
      </c>
      <c r="AJ33" s="6">
        <v>0</v>
      </c>
      <c r="AK33" s="6">
        <f t="shared" si="11"/>
        <v>0</v>
      </c>
    </row>
    <row r="35" spans="1:37" x14ac:dyDescent="0.25">
      <c r="A35" t="s">
        <v>132</v>
      </c>
    </row>
    <row r="37" spans="1:37" x14ac:dyDescent="0.25">
      <c r="A37" s="246"/>
      <c r="B37" s="246"/>
    </row>
  </sheetData>
  <mergeCells count="21">
    <mergeCell ref="A37:B37"/>
    <mergeCell ref="E22:V22"/>
    <mergeCell ref="W22:AB22"/>
    <mergeCell ref="AC22:AK22"/>
    <mergeCell ref="E23:J23"/>
    <mergeCell ref="L23:M23"/>
    <mergeCell ref="P23:S23"/>
    <mergeCell ref="W23:Z23"/>
    <mergeCell ref="AA23:AB23"/>
    <mergeCell ref="AC23:AK23"/>
    <mergeCell ref="N23:O23"/>
    <mergeCell ref="E1:V1"/>
    <mergeCell ref="W1:AB1"/>
    <mergeCell ref="AC1:AK1"/>
    <mergeCell ref="E2:J2"/>
    <mergeCell ref="L2:M2"/>
    <mergeCell ref="P2:S2"/>
    <mergeCell ref="W2:Z2"/>
    <mergeCell ref="AA2:AB2"/>
    <mergeCell ref="AC2:AK2"/>
    <mergeCell ref="N2:O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9"/>
  <sheetViews>
    <sheetView workbookViewId="0">
      <selection activeCell="D38" sqref="D38"/>
    </sheetView>
  </sheetViews>
  <sheetFormatPr defaultColWidth="15" defaultRowHeight="15" x14ac:dyDescent="0.25"/>
  <cols>
    <col min="1" max="1" width="25.28515625" customWidth="1"/>
    <col min="2" max="2" width="19.7109375" style="9" customWidth="1"/>
    <col min="3" max="3" width="13.42578125" customWidth="1"/>
    <col min="4" max="4" width="10.28515625" customWidth="1"/>
    <col min="5" max="5" width="11" bestFit="1" customWidth="1"/>
    <col min="6" max="6" width="13.140625" bestFit="1" customWidth="1"/>
    <col min="7" max="7" width="15.5703125" bestFit="1" customWidth="1"/>
    <col min="8" max="8" width="12.140625" customWidth="1"/>
    <col min="9" max="9" width="9" customWidth="1"/>
    <col min="10" max="10" width="11.5703125" customWidth="1"/>
    <col min="11" max="11" width="11" bestFit="1" customWidth="1"/>
    <col min="12" max="12" width="13" customWidth="1"/>
    <col min="13" max="13" width="13.140625" customWidth="1"/>
    <col min="14" max="15" width="15.5703125" bestFit="1" customWidth="1"/>
    <col min="16" max="16" width="9.140625" bestFit="1" customWidth="1"/>
    <col min="17" max="17" width="10" bestFit="1" customWidth="1"/>
    <col min="18" max="18" width="23.140625" customWidth="1"/>
    <col min="19" max="19" width="9.42578125" bestFit="1" customWidth="1"/>
    <col min="20" max="20" width="13.140625" customWidth="1"/>
    <col min="21" max="21" width="10.140625" customWidth="1"/>
    <col min="22" max="22" width="11.140625" customWidth="1"/>
    <col min="23" max="23" width="23.140625" bestFit="1" customWidth="1"/>
    <col min="24" max="25" width="23.7109375" bestFit="1" customWidth="1"/>
    <col min="26" max="26" width="29.85546875" bestFit="1" customWidth="1"/>
    <col min="27" max="27" width="11.5703125" bestFit="1" customWidth="1"/>
    <col min="28" max="28" width="12.140625" bestFit="1" customWidth="1"/>
    <col min="29" max="29" width="10.42578125" bestFit="1" customWidth="1"/>
    <col min="30" max="30" width="20" bestFit="1" customWidth="1"/>
    <col min="31" max="31" width="15.42578125" bestFit="1" customWidth="1"/>
    <col min="32" max="32" width="12" bestFit="1" customWidth="1"/>
    <col min="33" max="33" width="14" bestFit="1" customWidth="1"/>
    <col min="34" max="34" width="23.5703125" bestFit="1" customWidth="1"/>
    <col min="35" max="35" width="19" bestFit="1" customWidth="1"/>
    <col min="36" max="36" width="19.42578125" bestFit="1" customWidth="1"/>
    <col min="37" max="37" width="24.28515625" bestFit="1" customWidth="1"/>
  </cols>
  <sheetData>
    <row r="1" spans="1:37" x14ac:dyDescent="0.25">
      <c r="A1" s="6"/>
      <c r="B1" s="21"/>
      <c r="C1" s="6"/>
      <c r="D1" s="6"/>
      <c r="E1" s="237" t="s">
        <v>1</v>
      </c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8" t="s">
        <v>35</v>
      </c>
      <c r="X1" s="238"/>
      <c r="Y1" s="238"/>
      <c r="Z1" s="238"/>
      <c r="AA1" s="238"/>
      <c r="AB1" s="238"/>
      <c r="AC1" s="239" t="s">
        <v>40</v>
      </c>
      <c r="AD1" s="239"/>
      <c r="AE1" s="239"/>
      <c r="AF1" s="239"/>
      <c r="AG1" s="239"/>
      <c r="AH1" s="239"/>
      <c r="AI1" s="239"/>
      <c r="AJ1" s="239"/>
      <c r="AK1" s="239"/>
    </row>
    <row r="2" spans="1:37" x14ac:dyDescent="0.25">
      <c r="A2" s="6"/>
      <c r="B2" s="21"/>
      <c r="C2" s="6"/>
      <c r="D2" s="6"/>
      <c r="E2" s="240" t="s">
        <v>31</v>
      </c>
      <c r="F2" s="240"/>
      <c r="G2" s="240"/>
      <c r="H2" s="240"/>
      <c r="I2" s="240"/>
      <c r="J2" s="240"/>
      <c r="K2" s="10"/>
      <c r="L2" s="239" t="s">
        <v>22</v>
      </c>
      <c r="M2" s="239"/>
      <c r="N2" s="244" t="s">
        <v>222</v>
      </c>
      <c r="O2" s="245"/>
      <c r="P2" s="241" t="s">
        <v>33</v>
      </c>
      <c r="Q2" s="241"/>
      <c r="R2" s="241"/>
      <c r="S2" s="241"/>
      <c r="T2" s="6"/>
      <c r="U2" s="6"/>
      <c r="V2" s="6"/>
      <c r="W2" s="242" t="s">
        <v>6</v>
      </c>
      <c r="X2" s="242"/>
      <c r="Y2" s="242"/>
      <c r="Z2" s="242"/>
      <c r="AA2" s="241" t="s">
        <v>39</v>
      </c>
      <c r="AB2" s="241"/>
      <c r="AC2" s="243" t="s">
        <v>7</v>
      </c>
      <c r="AD2" s="243"/>
      <c r="AE2" s="243"/>
      <c r="AF2" s="243"/>
      <c r="AG2" s="243"/>
      <c r="AH2" s="243"/>
      <c r="AI2" s="243"/>
      <c r="AJ2" s="243"/>
      <c r="AK2" s="243"/>
    </row>
    <row r="3" spans="1:37" s="8" customFormat="1" ht="45" x14ac:dyDescent="0.25">
      <c r="A3" s="23" t="s">
        <v>24</v>
      </c>
      <c r="B3" s="12" t="s">
        <v>25</v>
      </c>
      <c r="C3" s="12" t="s">
        <v>21</v>
      </c>
      <c r="D3" s="157" t="s">
        <v>0</v>
      </c>
      <c r="E3" s="11" t="s">
        <v>14</v>
      </c>
      <c r="F3" s="11" t="s">
        <v>27</v>
      </c>
      <c r="G3" s="11" t="s">
        <v>26</v>
      </c>
      <c r="H3" s="12" t="s">
        <v>28</v>
      </c>
      <c r="I3" s="12" t="s">
        <v>29</v>
      </c>
      <c r="J3" s="12" t="s">
        <v>30</v>
      </c>
      <c r="K3" s="12" t="s">
        <v>32</v>
      </c>
      <c r="L3" s="23" t="s">
        <v>14</v>
      </c>
      <c r="M3" s="12" t="s">
        <v>26</v>
      </c>
      <c r="N3" s="23" t="s">
        <v>14</v>
      </c>
      <c r="O3" s="12" t="s">
        <v>26</v>
      </c>
      <c r="P3" s="11" t="s">
        <v>2</v>
      </c>
      <c r="Q3" s="11" t="s">
        <v>3</v>
      </c>
      <c r="R3" s="12" t="s">
        <v>16</v>
      </c>
      <c r="S3" s="11" t="s">
        <v>15</v>
      </c>
      <c r="T3" s="12" t="s">
        <v>34</v>
      </c>
      <c r="U3" s="12" t="s">
        <v>4</v>
      </c>
      <c r="V3" s="12" t="s">
        <v>5</v>
      </c>
      <c r="W3" s="11" t="s">
        <v>17</v>
      </c>
      <c r="X3" s="11" t="s">
        <v>36</v>
      </c>
      <c r="Y3" s="11" t="s">
        <v>37</v>
      </c>
      <c r="Z3" s="11" t="s">
        <v>38</v>
      </c>
      <c r="AA3" s="11" t="s">
        <v>18</v>
      </c>
      <c r="AB3" s="11" t="s">
        <v>19</v>
      </c>
      <c r="AC3" s="11" t="s">
        <v>8</v>
      </c>
      <c r="AD3" s="11" t="s">
        <v>10</v>
      </c>
      <c r="AE3" s="11" t="s">
        <v>23</v>
      </c>
      <c r="AF3" s="11" t="s">
        <v>9</v>
      </c>
      <c r="AG3" s="11" t="s">
        <v>11</v>
      </c>
      <c r="AH3" s="11" t="s">
        <v>12</v>
      </c>
      <c r="AI3" s="11" t="s">
        <v>41</v>
      </c>
      <c r="AJ3" s="11" t="s">
        <v>13</v>
      </c>
      <c r="AK3" s="11" t="s">
        <v>20</v>
      </c>
    </row>
    <row r="4" spans="1:37" ht="30" x14ac:dyDescent="0.25">
      <c r="A4" s="210" t="s">
        <v>47</v>
      </c>
      <c r="B4" s="21" t="s">
        <v>77</v>
      </c>
      <c r="C4" s="5">
        <f>1530.831891+923.700578+521.649306</f>
        <v>2976.181775</v>
      </c>
      <c r="D4" s="161">
        <v>1842</v>
      </c>
      <c r="E4" s="6">
        <v>1574</v>
      </c>
      <c r="F4" s="4">
        <f t="shared" ref="F4:F39" si="0">E4/D4</f>
        <v>0.85450597176981546</v>
      </c>
      <c r="G4" s="6">
        <v>268</v>
      </c>
      <c r="H4" s="4">
        <f t="shared" ref="H4:H39" si="1">G4/D4</f>
        <v>0.14549402823018459</v>
      </c>
      <c r="I4" s="6">
        <v>15</v>
      </c>
      <c r="J4" s="4">
        <f t="shared" ref="J4:J39" si="2">I4/D4</f>
        <v>8.1433224755700327E-3</v>
      </c>
      <c r="K4" s="10">
        <v>936</v>
      </c>
      <c r="L4" s="3">
        <v>86685.1</v>
      </c>
      <c r="M4" s="3">
        <v>1872629.3</v>
      </c>
      <c r="N4" s="3">
        <v>136442376</v>
      </c>
      <c r="O4" s="3">
        <v>501864662</v>
      </c>
      <c r="P4" s="6">
        <v>1601</v>
      </c>
      <c r="Q4" s="6">
        <v>174</v>
      </c>
      <c r="R4" s="6">
        <v>18</v>
      </c>
      <c r="S4" s="6">
        <v>49</v>
      </c>
      <c r="T4" s="6">
        <v>27</v>
      </c>
      <c r="U4" s="6">
        <v>20</v>
      </c>
      <c r="V4" s="6">
        <v>309</v>
      </c>
      <c r="W4" s="3">
        <v>14166707.656297</v>
      </c>
      <c r="X4" s="3">
        <v>7690.94</v>
      </c>
      <c r="Y4" s="5">
        <v>7.1099430000000003</v>
      </c>
      <c r="Z4" s="6">
        <v>35</v>
      </c>
      <c r="AA4" s="7">
        <v>9914.0845000000008</v>
      </c>
      <c r="AB4" s="5">
        <v>30.411301999999999</v>
      </c>
      <c r="AC4" s="13">
        <v>131</v>
      </c>
      <c r="AD4" s="13">
        <v>0</v>
      </c>
      <c r="AE4" s="13">
        <f t="shared" ref="AE4:AE40" si="3">SUM(AC4:AD4)</f>
        <v>131</v>
      </c>
      <c r="AF4" s="13">
        <v>313</v>
      </c>
      <c r="AG4" s="2">
        <v>1371</v>
      </c>
      <c r="AH4" s="13">
        <v>27</v>
      </c>
      <c r="AI4" s="2">
        <f t="shared" ref="AI4:AI40" si="4">SUM(AG4:AH4)</f>
        <v>1398</v>
      </c>
      <c r="AJ4" s="13">
        <v>0</v>
      </c>
      <c r="AK4" s="13">
        <f t="shared" ref="AK4:AK40" si="5">SUM(AD4,AH4,AJ4)</f>
        <v>27</v>
      </c>
    </row>
    <row r="5" spans="1:37" x14ac:dyDescent="0.25">
      <c r="A5" s="210" t="s">
        <v>52</v>
      </c>
      <c r="B5" s="21" t="s">
        <v>75</v>
      </c>
      <c r="C5" s="5">
        <v>923.70057799999995</v>
      </c>
      <c r="D5" s="161">
        <v>1069</v>
      </c>
      <c r="E5" s="6">
        <v>996</v>
      </c>
      <c r="F5" s="4">
        <f t="shared" si="0"/>
        <v>0.93171188026192708</v>
      </c>
      <c r="G5" s="6">
        <v>73</v>
      </c>
      <c r="H5" s="4">
        <f t="shared" si="1"/>
        <v>6.8288119738072972E-2</v>
      </c>
      <c r="I5" s="6">
        <v>3</v>
      </c>
      <c r="J5" s="4">
        <f t="shared" si="2"/>
        <v>2.8063610851262861E-3</v>
      </c>
      <c r="K5" s="10">
        <v>710</v>
      </c>
      <c r="L5" s="3">
        <v>59052</v>
      </c>
      <c r="M5" s="3">
        <v>868213.1</v>
      </c>
      <c r="N5" s="3">
        <v>58815832</v>
      </c>
      <c r="O5" s="3">
        <v>63379556</v>
      </c>
      <c r="P5" s="6">
        <v>1020</v>
      </c>
      <c r="Q5" s="6">
        <v>46</v>
      </c>
      <c r="R5" s="6">
        <v>1</v>
      </c>
      <c r="S5" s="6">
        <v>2</v>
      </c>
      <c r="T5" s="6">
        <v>8</v>
      </c>
      <c r="U5" s="6">
        <v>5</v>
      </c>
      <c r="V5" s="6">
        <v>7</v>
      </c>
      <c r="W5" s="3">
        <v>3037745.3998460001</v>
      </c>
      <c r="X5" s="3">
        <v>2841.67</v>
      </c>
      <c r="Y5" s="5">
        <v>4.7887909999999998</v>
      </c>
      <c r="Z5" s="6">
        <v>13</v>
      </c>
      <c r="AA5" s="7">
        <v>1039.9815000000001</v>
      </c>
      <c r="AB5" s="5">
        <v>8.7393400000000003</v>
      </c>
      <c r="AC5" s="13">
        <v>15</v>
      </c>
      <c r="AD5" s="13">
        <v>0</v>
      </c>
      <c r="AE5" s="13">
        <f t="shared" si="3"/>
        <v>15</v>
      </c>
      <c r="AF5" s="13">
        <f>18+3+149</f>
        <v>170</v>
      </c>
      <c r="AG5" s="13">
        <f>41+11+831</f>
        <v>883</v>
      </c>
      <c r="AH5" s="13">
        <v>1</v>
      </c>
      <c r="AI5" s="2">
        <f t="shared" si="4"/>
        <v>884</v>
      </c>
      <c r="AJ5" s="13">
        <v>0</v>
      </c>
      <c r="AK5" s="13">
        <f t="shared" si="5"/>
        <v>1</v>
      </c>
    </row>
    <row r="6" spans="1:37" ht="30" x14ac:dyDescent="0.25">
      <c r="A6" s="210" t="s">
        <v>69</v>
      </c>
      <c r="B6" s="21" t="s">
        <v>102</v>
      </c>
      <c r="C6" s="5">
        <f>923.700578+890.819908</f>
        <v>1814.5204859999999</v>
      </c>
      <c r="D6" s="161">
        <v>1062</v>
      </c>
      <c r="E6" s="6">
        <v>1012</v>
      </c>
      <c r="F6" s="4">
        <f t="shared" si="0"/>
        <v>0.95291902071563084</v>
      </c>
      <c r="G6" s="6">
        <v>50</v>
      </c>
      <c r="H6" s="4">
        <f t="shared" si="1"/>
        <v>4.7080979284369114E-2</v>
      </c>
      <c r="I6" s="6">
        <v>1</v>
      </c>
      <c r="J6" s="4">
        <f t="shared" si="2"/>
        <v>9.4161958568738226E-4</v>
      </c>
      <c r="K6" s="10">
        <v>819</v>
      </c>
      <c r="L6" s="3">
        <v>77651.7</v>
      </c>
      <c r="M6" s="3">
        <v>1019878.9</v>
      </c>
      <c r="N6" s="3">
        <v>78583481</v>
      </c>
      <c r="O6" s="3">
        <v>50993946</v>
      </c>
      <c r="P6" s="6">
        <v>986</v>
      </c>
      <c r="Q6" s="6">
        <v>21</v>
      </c>
      <c r="R6" s="6">
        <v>54</v>
      </c>
      <c r="S6" s="6">
        <v>1</v>
      </c>
      <c r="T6" s="6">
        <v>2</v>
      </c>
      <c r="U6" s="6">
        <v>5</v>
      </c>
      <c r="V6" s="6">
        <v>7</v>
      </c>
      <c r="W6" s="3">
        <v>6514609.5569430003</v>
      </c>
      <c r="X6" s="3">
        <v>6134.28</v>
      </c>
      <c r="Y6" s="5">
        <v>6.7242189999999997</v>
      </c>
      <c r="Z6" s="6">
        <v>2</v>
      </c>
      <c r="AA6" s="7">
        <v>2050.6572000000001</v>
      </c>
      <c r="AB6" s="5">
        <v>10.462536999999999</v>
      </c>
      <c r="AC6" s="13">
        <f>24+8+833</f>
        <v>865</v>
      </c>
      <c r="AD6" s="13">
        <v>0</v>
      </c>
      <c r="AE6" s="13">
        <f t="shared" si="3"/>
        <v>865</v>
      </c>
      <c r="AF6" s="13">
        <v>16</v>
      </c>
      <c r="AG6" s="13">
        <f>11+4+166</f>
        <v>181</v>
      </c>
      <c r="AH6" s="13">
        <v>0</v>
      </c>
      <c r="AI6" s="2">
        <f t="shared" si="4"/>
        <v>181</v>
      </c>
      <c r="AJ6" s="13">
        <v>0</v>
      </c>
      <c r="AK6" s="13">
        <f t="shared" si="5"/>
        <v>0</v>
      </c>
    </row>
    <row r="7" spans="1:37" s="79" customFormat="1" ht="30" x14ac:dyDescent="0.25">
      <c r="A7" s="213" t="s">
        <v>68</v>
      </c>
      <c r="B7" s="80" t="s">
        <v>102</v>
      </c>
      <c r="C7" s="25">
        <f>923.700578+890.819908</f>
        <v>1814.5204859999999</v>
      </c>
      <c r="D7" s="66">
        <v>357</v>
      </c>
      <c r="E7" s="61">
        <v>314</v>
      </c>
      <c r="F7" s="54">
        <f t="shared" si="0"/>
        <v>0.8795518207282913</v>
      </c>
      <c r="G7" s="61">
        <v>43</v>
      </c>
      <c r="H7" s="54">
        <f t="shared" si="1"/>
        <v>0.12044817927170869</v>
      </c>
      <c r="I7" s="61">
        <v>0</v>
      </c>
      <c r="J7" s="54">
        <f t="shared" si="2"/>
        <v>0</v>
      </c>
      <c r="K7" s="81">
        <v>224</v>
      </c>
      <c r="L7" s="32">
        <v>75896.600000000006</v>
      </c>
      <c r="M7" s="32">
        <v>3116842.6</v>
      </c>
      <c r="N7" s="32">
        <v>23831538</v>
      </c>
      <c r="O7" s="32">
        <v>134024233</v>
      </c>
      <c r="P7" s="61">
        <v>306</v>
      </c>
      <c r="Q7" s="61">
        <v>45</v>
      </c>
      <c r="R7" s="61">
        <v>4</v>
      </c>
      <c r="S7" s="61">
        <v>2</v>
      </c>
      <c r="T7" s="61">
        <v>19</v>
      </c>
      <c r="U7" s="61">
        <v>8</v>
      </c>
      <c r="V7" s="61">
        <v>6</v>
      </c>
      <c r="W7" s="32">
        <v>5350920.8</v>
      </c>
      <c r="X7" s="32">
        <v>14988.57</v>
      </c>
      <c r="Y7" s="25">
        <v>15.740259999999999</v>
      </c>
      <c r="Z7" s="61">
        <v>19</v>
      </c>
      <c r="AA7" s="82">
        <v>6238.75</v>
      </c>
      <c r="AB7" s="25">
        <v>49.91</v>
      </c>
      <c r="AC7" s="83">
        <v>13</v>
      </c>
      <c r="AD7" s="83">
        <v>0</v>
      </c>
      <c r="AE7" s="83">
        <f t="shared" si="3"/>
        <v>13</v>
      </c>
      <c r="AF7" s="83">
        <v>39</v>
      </c>
      <c r="AG7" s="83">
        <v>302</v>
      </c>
      <c r="AH7" s="83">
        <v>3</v>
      </c>
      <c r="AI7" s="24">
        <f t="shared" si="4"/>
        <v>305</v>
      </c>
      <c r="AJ7" s="83">
        <v>0</v>
      </c>
      <c r="AK7" s="83">
        <f t="shared" si="5"/>
        <v>3</v>
      </c>
    </row>
    <row r="8" spans="1:37" x14ac:dyDescent="0.25">
      <c r="A8" s="210" t="s">
        <v>50</v>
      </c>
      <c r="B8" s="21" t="s">
        <v>74</v>
      </c>
      <c r="C8" s="5">
        <v>1530.831891</v>
      </c>
      <c r="D8" s="161">
        <v>311</v>
      </c>
      <c r="E8" s="6">
        <v>228</v>
      </c>
      <c r="F8" s="4">
        <f t="shared" si="0"/>
        <v>0.73311897106109325</v>
      </c>
      <c r="G8" s="6">
        <v>83</v>
      </c>
      <c r="H8" s="4">
        <f t="shared" si="1"/>
        <v>0.26688102893890675</v>
      </c>
      <c r="I8" s="6">
        <v>16</v>
      </c>
      <c r="J8" s="4">
        <f t="shared" si="2"/>
        <v>5.1446945337620578E-2</v>
      </c>
      <c r="K8" s="10">
        <v>163</v>
      </c>
      <c r="L8" s="3">
        <v>53355.199999999997</v>
      </c>
      <c r="M8" s="3">
        <v>82273</v>
      </c>
      <c r="N8" s="3">
        <v>12164987</v>
      </c>
      <c r="O8" s="3">
        <v>6828656</v>
      </c>
      <c r="P8" s="6">
        <v>257</v>
      </c>
      <c r="Q8" s="6">
        <v>42</v>
      </c>
      <c r="R8" s="6">
        <v>8</v>
      </c>
      <c r="S8" s="6">
        <v>4</v>
      </c>
      <c r="T8" s="6">
        <v>34</v>
      </c>
      <c r="U8" s="6">
        <v>2</v>
      </c>
      <c r="V8" s="6">
        <v>137</v>
      </c>
      <c r="W8" s="3">
        <v>4843396.3500680001</v>
      </c>
      <c r="X8" s="3">
        <v>15573.62</v>
      </c>
      <c r="Y8" s="5">
        <v>29.882663999999998</v>
      </c>
      <c r="Z8" s="6">
        <v>48</v>
      </c>
      <c r="AA8" s="7">
        <v>8164.6814999999997</v>
      </c>
      <c r="AB8" s="5">
        <v>34.019506</v>
      </c>
      <c r="AC8" s="13">
        <f>2+1+23</f>
        <v>26</v>
      </c>
      <c r="AD8" s="13">
        <v>8</v>
      </c>
      <c r="AE8" s="13">
        <f t="shared" si="3"/>
        <v>34</v>
      </c>
      <c r="AF8" s="13">
        <v>5</v>
      </c>
      <c r="AG8" s="13">
        <f>28+14+119</f>
        <v>161</v>
      </c>
      <c r="AH8" s="13">
        <v>9</v>
      </c>
      <c r="AI8" s="2">
        <f t="shared" si="4"/>
        <v>170</v>
      </c>
      <c r="AJ8" s="13">
        <f>24+5+73</f>
        <v>102</v>
      </c>
      <c r="AK8" s="13">
        <f t="shared" si="5"/>
        <v>119</v>
      </c>
    </row>
    <row r="9" spans="1:37" x14ac:dyDescent="0.25">
      <c r="A9" s="210" t="s">
        <v>60</v>
      </c>
      <c r="B9" s="21" t="s">
        <v>78</v>
      </c>
      <c r="C9" s="5">
        <v>890.81990800000005</v>
      </c>
      <c r="D9" s="161">
        <v>308</v>
      </c>
      <c r="E9" s="6">
        <v>247</v>
      </c>
      <c r="F9" s="4">
        <f t="shared" si="0"/>
        <v>0.80194805194805197</v>
      </c>
      <c r="G9" s="6">
        <v>61</v>
      </c>
      <c r="H9" s="4">
        <f t="shared" si="1"/>
        <v>0.19805194805194806</v>
      </c>
      <c r="I9" s="6">
        <v>90</v>
      </c>
      <c r="J9" s="4">
        <f t="shared" si="2"/>
        <v>0.29220779220779219</v>
      </c>
      <c r="K9" s="10">
        <v>138</v>
      </c>
      <c r="L9" s="3">
        <v>54285.3</v>
      </c>
      <c r="M9" s="3">
        <v>653187.69999999995</v>
      </c>
      <c r="N9" s="3">
        <v>13408460</v>
      </c>
      <c r="O9" s="3">
        <v>39844450</v>
      </c>
      <c r="P9" s="6">
        <v>223</v>
      </c>
      <c r="Q9" s="6">
        <v>41</v>
      </c>
      <c r="R9" s="6">
        <v>2</v>
      </c>
      <c r="S9" s="6">
        <v>42</v>
      </c>
      <c r="T9" s="6">
        <v>20</v>
      </c>
      <c r="U9" s="6">
        <v>4</v>
      </c>
      <c r="V9" s="6">
        <v>10</v>
      </c>
      <c r="W9" s="3">
        <v>3967599.3151730001</v>
      </c>
      <c r="X9" s="3">
        <v>12881.82</v>
      </c>
      <c r="Y9" s="5">
        <v>25.409029</v>
      </c>
      <c r="Z9" s="6">
        <v>65</v>
      </c>
      <c r="AA9" s="7">
        <v>3037.0682999999999</v>
      </c>
      <c r="AB9" s="5">
        <v>18.186038</v>
      </c>
      <c r="AC9" s="13">
        <v>13</v>
      </c>
      <c r="AD9" s="13">
        <v>0</v>
      </c>
      <c r="AE9" s="13">
        <f t="shared" si="3"/>
        <v>13</v>
      </c>
      <c r="AF9" s="13">
        <f>29+2+4</f>
        <v>35</v>
      </c>
      <c r="AG9" s="13">
        <f>31+11+178</f>
        <v>220</v>
      </c>
      <c r="AH9" s="13">
        <f>6+1+33</f>
        <v>40</v>
      </c>
      <c r="AI9" s="13">
        <f t="shared" si="4"/>
        <v>260</v>
      </c>
      <c r="AJ9" s="13">
        <v>0</v>
      </c>
      <c r="AK9" s="13">
        <f t="shared" si="5"/>
        <v>40</v>
      </c>
    </row>
    <row r="10" spans="1:37" s="79" customFormat="1" x14ac:dyDescent="0.25">
      <c r="A10" s="213" t="s">
        <v>45</v>
      </c>
      <c r="B10" s="80" t="s">
        <v>75</v>
      </c>
      <c r="C10" s="25">
        <v>923.70057799999995</v>
      </c>
      <c r="D10" s="66">
        <v>311</v>
      </c>
      <c r="E10" s="61">
        <v>288</v>
      </c>
      <c r="F10" s="54">
        <f t="shared" si="0"/>
        <v>0.92604501607717038</v>
      </c>
      <c r="G10" s="61">
        <v>23</v>
      </c>
      <c r="H10" s="54">
        <f t="shared" si="1"/>
        <v>7.3954983922829579E-2</v>
      </c>
      <c r="I10" s="61">
        <v>85</v>
      </c>
      <c r="J10" s="54">
        <f t="shared" si="2"/>
        <v>0.27331189710610931</v>
      </c>
      <c r="K10" s="81">
        <v>190</v>
      </c>
      <c r="L10" s="32">
        <v>60022.1</v>
      </c>
      <c r="M10" s="32">
        <v>1102421.8</v>
      </c>
      <c r="N10" s="32">
        <v>17286372</v>
      </c>
      <c r="O10" s="32">
        <v>25355702</v>
      </c>
      <c r="P10" s="61">
        <v>163</v>
      </c>
      <c r="Q10" s="61">
        <v>107</v>
      </c>
      <c r="R10" s="61">
        <v>12</v>
      </c>
      <c r="S10" s="61">
        <v>29</v>
      </c>
      <c r="T10" s="61">
        <v>12</v>
      </c>
      <c r="U10" s="61">
        <v>5</v>
      </c>
      <c r="V10" s="61">
        <v>10</v>
      </c>
      <c r="W10" s="32">
        <v>1017225.4</v>
      </c>
      <c r="X10" s="32">
        <v>3270.82</v>
      </c>
      <c r="Y10" s="25">
        <v>5.97173</v>
      </c>
      <c r="Z10" s="61">
        <v>8</v>
      </c>
      <c r="AA10" s="82">
        <v>560.79700000000003</v>
      </c>
      <c r="AB10" s="25">
        <v>10.99602</v>
      </c>
      <c r="AC10" s="83">
        <v>23</v>
      </c>
      <c r="AD10" s="83">
        <v>0</v>
      </c>
      <c r="AE10" s="83">
        <f t="shared" si="3"/>
        <v>23</v>
      </c>
      <c r="AF10" s="83">
        <v>79</v>
      </c>
      <c r="AG10" s="83">
        <v>209</v>
      </c>
      <c r="AH10" s="83">
        <v>0</v>
      </c>
      <c r="AI10" s="83">
        <f t="shared" si="4"/>
        <v>209</v>
      </c>
      <c r="AJ10" s="83">
        <v>0</v>
      </c>
      <c r="AK10" s="83">
        <f t="shared" si="5"/>
        <v>0</v>
      </c>
    </row>
    <row r="11" spans="1:37" x14ac:dyDescent="0.25">
      <c r="A11" s="210" t="s">
        <v>48</v>
      </c>
      <c r="B11" s="21" t="s">
        <v>76</v>
      </c>
      <c r="C11" s="5">
        <v>521.64930600000002</v>
      </c>
      <c r="D11" s="161">
        <v>273</v>
      </c>
      <c r="E11" s="6">
        <v>256</v>
      </c>
      <c r="F11" s="4">
        <f t="shared" si="0"/>
        <v>0.93772893772893773</v>
      </c>
      <c r="G11" s="6">
        <v>17</v>
      </c>
      <c r="H11" s="4">
        <f t="shared" si="1"/>
        <v>6.2271062271062272E-2</v>
      </c>
      <c r="I11" s="6">
        <v>55</v>
      </c>
      <c r="J11" s="4">
        <f t="shared" si="2"/>
        <v>0.20146520146520147</v>
      </c>
      <c r="K11" s="10">
        <v>173</v>
      </c>
      <c r="L11" s="3">
        <v>41476.9</v>
      </c>
      <c r="M11" s="3">
        <v>327270.59999999998</v>
      </c>
      <c r="N11" s="3">
        <v>10618086</v>
      </c>
      <c r="O11" s="3">
        <v>5563601</v>
      </c>
      <c r="P11" s="6">
        <v>209</v>
      </c>
      <c r="Q11" s="6">
        <v>37</v>
      </c>
      <c r="R11" s="6">
        <v>16</v>
      </c>
      <c r="S11" s="6">
        <v>11</v>
      </c>
      <c r="T11" s="6">
        <v>4</v>
      </c>
      <c r="U11" s="6">
        <v>3</v>
      </c>
      <c r="V11" s="6">
        <v>4</v>
      </c>
      <c r="W11" s="3">
        <v>599980.82571899996</v>
      </c>
      <c r="X11" s="3">
        <v>2197.73</v>
      </c>
      <c r="Y11" s="5">
        <v>4.7873000000000001</v>
      </c>
      <c r="Z11" s="6">
        <v>2</v>
      </c>
      <c r="AA11" s="7">
        <v>313.84879999999998</v>
      </c>
      <c r="AB11" s="5">
        <v>10.461627</v>
      </c>
      <c r="AC11" s="13">
        <v>75</v>
      </c>
      <c r="AD11" s="13">
        <v>0</v>
      </c>
      <c r="AE11" s="13">
        <f t="shared" si="3"/>
        <v>75</v>
      </c>
      <c r="AF11" s="13">
        <v>35</v>
      </c>
      <c r="AG11" s="13">
        <v>149</v>
      </c>
      <c r="AH11" s="13">
        <v>14</v>
      </c>
      <c r="AI11" s="13">
        <f t="shared" si="4"/>
        <v>163</v>
      </c>
      <c r="AJ11" s="13">
        <v>0</v>
      </c>
      <c r="AK11" s="13">
        <f t="shared" si="5"/>
        <v>14</v>
      </c>
    </row>
    <row r="12" spans="1:37" s="79" customFormat="1" x14ac:dyDescent="0.25">
      <c r="A12" s="213" t="s">
        <v>73</v>
      </c>
      <c r="B12" s="80" t="s">
        <v>75</v>
      </c>
      <c r="C12" s="25">
        <v>923.70057799999995</v>
      </c>
      <c r="D12" s="66">
        <v>182</v>
      </c>
      <c r="E12" s="61">
        <v>175</v>
      </c>
      <c r="F12" s="54">
        <f t="shared" si="0"/>
        <v>0.96153846153846156</v>
      </c>
      <c r="G12" s="61">
        <v>7</v>
      </c>
      <c r="H12" s="54">
        <f t="shared" si="1"/>
        <v>3.8461538461538464E-2</v>
      </c>
      <c r="I12" s="61">
        <v>0</v>
      </c>
      <c r="J12" s="54">
        <f t="shared" si="2"/>
        <v>0</v>
      </c>
      <c r="K12" s="81">
        <v>170</v>
      </c>
      <c r="L12" s="32">
        <v>189337.7</v>
      </c>
      <c r="M12" s="32">
        <v>3576826.7</v>
      </c>
      <c r="N12" s="32">
        <v>33134100</v>
      </c>
      <c r="O12" s="32">
        <v>25037787</v>
      </c>
      <c r="P12" s="61">
        <v>42</v>
      </c>
      <c r="Q12" s="61">
        <v>102</v>
      </c>
      <c r="R12" s="61">
        <v>38</v>
      </c>
      <c r="S12" s="61">
        <v>0</v>
      </c>
      <c r="T12" s="61">
        <v>6</v>
      </c>
      <c r="U12" s="61">
        <v>1</v>
      </c>
      <c r="V12" s="61">
        <v>2</v>
      </c>
      <c r="W12" s="32">
        <v>743338.4</v>
      </c>
      <c r="X12" s="32">
        <v>4084.28</v>
      </c>
      <c r="Y12" s="25">
        <v>2.0221520000000002</v>
      </c>
      <c r="Z12" s="61">
        <v>0</v>
      </c>
      <c r="AA12" s="82">
        <v>129.11449999999999</v>
      </c>
      <c r="AB12" s="25">
        <v>11.737679999999999</v>
      </c>
      <c r="AC12" s="83">
        <v>58</v>
      </c>
      <c r="AD12" s="83">
        <v>0</v>
      </c>
      <c r="AE12" s="83">
        <f t="shared" si="3"/>
        <v>58</v>
      </c>
      <c r="AF12" s="83">
        <v>33</v>
      </c>
      <c r="AG12" s="83">
        <v>91</v>
      </c>
      <c r="AH12" s="83">
        <v>0</v>
      </c>
      <c r="AI12" s="83">
        <f t="shared" si="4"/>
        <v>91</v>
      </c>
      <c r="AJ12" s="83">
        <v>0</v>
      </c>
      <c r="AK12" s="83">
        <f t="shared" si="5"/>
        <v>0</v>
      </c>
    </row>
    <row r="13" spans="1:37" x14ac:dyDescent="0.25">
      <c r="A13" s="210" t="s">
        <v>44</v>
      </c>
      <c r="B13" s="21" t="s">
        <v>76</v>
      </c>
      <c r="C13" s="5">
        <v>521.64930600000002</v>
      </c>
      <c r="D13" s="161">
        <v>137</v>
      </c>
      <c r="E13" s="6">
        <v>117</v>
      </c>
      <c r="F13" s="4">
        <f t="shared" si="0"/>
        <v>0.85401459854014594</v>
      </c>
      <c r="G13" s="6">
        <v>20</v>
      </c>
      <c r="H13" s="4">
        <f t="shared" si="1"/>
        <v>0.145985401459854</v>
      </c>
      <c r="I13" s="6">
        <v>5</v>
      </c>
      <c r="J13" s="4">
        <f t="shared" si="2"/>
        <v>3.6496350364963501E-2</v>
      </c>
      <c r="K13" s="10">
        <v>76</v>
      </c>
      <c r="L13" s="3">
        <v>53429.599999999999</v>
      </c>
      <c r="M13" s="3">
        <v>313595.7</v>
      </c>
      <c r="N13" s="3">
        <v>6251261</v>
      </c>
      <c r="O13" s="3">
        <v>6271913</v>
      </c>
      <c r="P13" s="6">
        <v>127</v>
      </c>
      <c r="Q13" s="6">
        <v>7</v>
      </c>
      <c r="R13" s="6">
        <v>1</v>
      </c>
      <c r="S13" s="6">
        <v>2</v>
      </c>
      <c r="T13" s="6">
        <v>3</v>
      </c>
      <c r="U13" s="6">
        <v>3</v>
      </c>
      <c r="V13" s="6">
        <v>6</v>
      </c>
      <c r="W13" s="3">
        <v>531366.33129200002</v>
      </c>
      <c r="X13" s="3">
        <v>3878.59</v>
      </c>
      <c r="Y13" s="5">
        <v>8.0934880000000007</v>
      </c>
      <c r="Z13" s="6">
        <v>3</v>
      </c>
      <c r="AA13" s="7">
        <v>250.33320000000001</v>
      </c>
      <c r="AB13" s="5">
        <v>8.3444400000000005</v>
      </c>
      <c r="AC13" s="13">
        <v>36</v>
      </c>
      <c r="AD13" s="13">
        <v>0</v>
      </c>
      <c r="AE13" s="13">
        <f t="shared" si="3"/>
        <v>36</v>
      </c>
      <c r="AF13" s="13">
        <v>5</v>
      </c>
      <c r="AG13" s="13">
        <v>94</v>
      </c>
      <c r="AH13" s="13">
        <v>2</v>
      </c>
      <c r="AI13" s="13">
        <f t="shared" si="4"/>
        <v>96</v>
      </c>
      <c r="AJ13" s="13">
        <v>0</v>
      </c>
      <c r="AK13" s="13">
        <f t="shared" si="5"/>
        <v>2</v>
      </c>
    </row>
    <row r="14" spans="1:37" x14ac:dyDescent="0.25">
      <c r="A14" s="210" t="s">
        <v>51</v>
      </c>
      <c r="B14" s="21" t="s">
        <v>78</v>
      </c>
      <c r="C14" s="5">
        <v>890.81990800000005</v>
      </c>
      <c r="D14" s="161">
        <v>135</v>
      </c>
      <c r="E14" s="6">
        <v>81</v>
      </c>
      <c r="F14" s="4">
        <f t="shared" si="0"/>
        <v>0.6</v>
      </c>
      <c r="G14" s="6">
        <v>54</v>
      </c>
      <c r="H14" s="4">
        <f t="shared" si="1"/>
        <v>0.4</v>
      </c>
      <c r="I14" s="6">
        <v>30</v>
      </c>
      <c r="J14" s="4">
        <f t="shared" si="2"/>
        <v>0.22222222222222221</v>
      </c>
      <c r="K14" s="10">
        <v>40</v>
      </c>
      <c r="L14" s="3">
        <v>71498.399999999994</v>
      </c>
      <c r="M14" s="3">
        <v>149390.20000000001</v>
      </c>
      <c r="N14" s="3">
        <v>5791370</v>
      </c>
      <c r="O14" s="3">
        <v>8067070</v>
      </c>
      <c r="P14" s="6">
        <v>105</v>
      </c>
      <c r="Q14" s="6">
        <v>23</v>
      </c>
      <c r="R14" s="6">
        <v>0</v>
      </c>
      <c r="S14" s="6">
        <v>7</v>
      </c>
      <c r="T14" s="6">
        <v>14</v>
      </c>
      <c r="U14" s="6">
        <v>1</v>
      </c>
      <c r="V14" s="6">
        <v>5</v>
      </c>
      <c r="W14" s="3">
        <v>1708562.6027889999</v>
      </c>
      <c r="X14" s="3">
        <v>12656.02</v>
      </c>
      <c r="Y14" s="5">
        <v>23.908826000000001</v>
      </c>
      <c r="Z14" s="6">
        <v>25</v>
      </c>
      <c r="AA14" s="7">
        <v>1412.223</v>
      </c>
      <c r="AB14" s="5">
        <v>16.232448000000002</v>
      </c>
      <c r="AC14" s="13">
        <v>4</v>
      </c>
      <c r="AD14" s="13">
        <v>0</v>
      </c>
      <c r="AE14" s="13">
        <f t="shared" si="3"/>
        <v>4</v>
      </c>
      <c r="AF14" s="13">
        <v>18</v>
      </c>
      <c r="AG14" s="13">
        <f>26+2+25</f>
        <v>53</v>
      </c>
      <c r="AH14" s="13">
        <f>12+2+46</f>
        <v>60</v>
      </c>
      <c r="AI14" s="13">
        <f t="shared" si="4"/>
        <v>113</v>
      </c>
      <c r="AJ14" s="13">
        <v>0</v>
      </c>
      <c r="AK14" s="13">
        <f t="shared" si="5"/>
        <v>60</v>
      </c>
    </row>
    <row r="15" spans="1:37" x14ac:dyDescent="0.25">
      <c r="A15" s="210" t="s">
        <v>42</v>
      </c>
      <c r="B15" s="21" t="s">
        <v>74</v>
      </c>
      <c r="C15" s="5">
        <v>1530.831891</v>
      </c>
      <c r="D15" s="161">
        <v>133</v>
      </c>
      <c r="E15" s="6">
        <v>115</v>
      </c>
      <c r="F15" s="4">
        <f t="shared" si="0"/>
        <v>0.86466165413533835</v>
      </c>
      <c r="G15" s="6">
        <v>18</v>
      </c>
      <c r="H15" s="4">
        <f t="shared" si="1"/>
        <v>0.13533834586466165</v>
      </c>
      <c r="I15" s="6">
        <v>11</v>
      </c>
      <c r="J15" s="4">
        <f t="shared" si="2"/>
        <v>8.2706766917293228E-2</v>
      </c>
      <c r="K15" s="10">
        <v>82</v>
      </c>
      <c r="L15" s="3">
        <v>36136.300000000003</v>
      </c>
      <c r="M15" s="3">
        <v>412545.7</v>
      </c>
      <c r="N15" s="3">
        <v>4155673</v>
      </c>
      <c r="O15" s="3">
        <v>7425822</v>
      </c>
      <c r="P15" s="6">
        <v>121</v>
      </c>
      <c r="Q15" s="6">
        <v>8</v>
      </c>
      <c r="R15" s="6">
        <v>0</v>
      </c>
      <c r="S15" s="6">
        <v>4</v>
      </c>
      <c r="T15" s="6">
        <v>1</v>
      </c>
      <c r="U15" s="6">
        <v>4</v>
      </c>
      <c r="V15" s="6">
        <v>3</v>
      </c>
      <c r="W15" s="3">
        <v>226934.3</v>
      </c>
      <c r="X15" s="3">
        <v>1706.2729999999999</v>
      </c>
      <c r="Y15" s="5">
        <v>3.89784</v>
      </c>
      <c r="Z15" s="6">
        <v>1</v>
      </c>
      <c r="AA15" s="7">
        <v>70.673100000000005</v>
      </c>
      <c r="AB15" s="5">
        <v>5.4363900000000003</v>
      </c>
      <c r="AC15" s="13">
        <v>10</v>
      </c>
      <c r="AD15" s="13">
        <v>0</v>
      </c>
      <c r="AE15" s="13">
        <f t="shared" si="3"/>
        <v>10</v>
      </c>
      <c r="AF15" s="13">
        <v>29</v>
      </c>
      <c r="AG15" s="13">
        <v>72</v>
      </c>
      <c r="AH15" s="13">
        <v>22</v>
      </c>
      <c r="AI15" s="13">
        <f t="shared" si="4"/>
        <v>94</v>
      </c>
      <c r="AJ15" s="13">
        <v>0</v>
      </c>
      <c r="AK15" s="13">
        <f t="shared" si="5"/>
        <v>22</v>
      </c>
    </row>
    <row r="16" spans="1:37" x14ac:dyDescent="0.25">
      <c r="A16" s="210" t="s">
        <v>72</v>
      </c>
      <c r="B16" s="21" t="s">
        <v>78</v>
      </c>
      <c r="C16" s="5">
        <v>890.81990800000005</v>
      </c>
      <c r="D16" s="161">
        <v>129</v>
      </c>
      <c r="E16" s="6">
        <v>103</v>
      </c>
      <c r="F16" s="4">
        <f t="shared" si="0"/>
        <v>0.79844961240310075</v>
      </c>
      <c r="G16" s="6">
        <v>26</v>
      </c>
      <c r="H16" s="4">
        <f t="shared" si="1"/>
        <v>0.20155038759689922</v>
      </c>
      <c r="I16" s="6">
        <v>30</v>
      </c>
      <c r="J16" s="4">
        <f t="shared" si="2"/>
        <v>0.23255813953488372</v>
      </c>
      <c r="K16" s="10">
        <v>52</v>
      </c>
      <c r="L16" s="3">
        <v>40875.050000000003</v>
      </c>
      <c r="M16" s="3">
        <v>225428.1</v>
      </c>
      <c r="N16" s="3">
        <v>4210130</v>
      </c>
      <c r="O16" s="3">
        <v>5861130</v>
      </c>
      <c r="P16" s="6">
        <v>103</v>
      </c>
      <c r="Q16" s="6">
        <v>17</v>
      </c>
      <c r="R16" s="6">
        <v>2</v>
      </c>
      <c r="S16" s="6">
        <v>7</v>
      </c>
      <c r="T16" s="6">
        <v>0</v>
      </c>
      <c r="U16" s="6">
        <v>2</v>
      </c>
      <c r="V16" s="6">
        <v>4</v>
      </c>
      <c r="W16" s="3">
        <v>351285.04204099998</v>
      </c>
      <c r="X16" s="3">
        <v>2723.14</v>
      </c>
      <c r="Y16" s="5">
        <v>3.5888610000000001</v>
      </c>
      <c r="Z16" s="6">
        <v>0</v>
      </c>
      <c r="AA16" s="7">
        <v>148.1756</v>
      </c>
      <c r="AB16" s="5">
        <v>9.2609750000000002</v>
      </c>
      <c r="AC16" s="13">
        <v>29</v>
      </c>
      <c r="AD16" s="13">
        <v>0</v>
      </c>
      <c r="AE16" s="13">
        <f t="shared" si="3"/>
        <v>29</v>
      </c>
      <c r="AF16" s="13">
        <v>35</v>
      </c>
      <c r="AG16" s="13">
        <f>11+2+45</f>
        <v>58</v>
      </c>
      <c r="AH16" s="13">
        <v>7</v>
      </c>
      <c r="AI16" s="13">
        <f t="shared" si="4"/>
        <v>65</v>
      </c>
      <c r="AJ16" s="13">
        <v>0</v>
      </c>
      <c r="AK16" s="13">
        <f t="shared" si="5"/>
        <v>7</v>
      </c>
    </row>
    <row r="17" spans="1:37" x14ac:dyDescent="0.25">
      <c r="A17" s="210" t="s">
        <v>46</v>
      </c>
      <c r="B17" s="21" t="s">
        <v>76</v>
      </c>
      <c r="C17" s="5">
        <v>521.64930600000002</v>
      </c>
      <c r="D17" s="161">
        <v>122</v>
      </c>
      <c r="E17" s="6">
        <v>114</v>
      </c>
      <c r="F17" s="4">
        <f t="shared" si="0"/>
        <v>0.93442622950819676</v>
      </c>
      <c r="G17" s="6">
        <v>8</v>
      </c>
      <c r="H17" s="4">
        <f t="shared" si="1"/>
        <v>6.5573770491803282E-2</v>
      </c>
      <c r="I17" s="6">
        <v>36</v>
      </c>
      <c r="J17" s="4">
        <f t="shared" si="2"/>
        <v>0.29508196721311475</v>
      </c>
      <c r="K17" s="10">
        <v>75</v>
      </c>
      <c r="L17" s="3">
        <v>45294.8</v>
      </c>
      <c r="M17" s="3">
        <v>1471348.5</v>
      </c>
      <c r="N17" s="3">
        <v>5163604</v>
      </c>
      <c r="O17" s="3">
        <v>11770788</v>
      </c>
      <c r="P17" s="6">
        <v>84</v>
      </c>
      <c r="Q17" s="6">
        <v>15</v>
      </c>
      <c r="R17" s="6">
        <v>8</v>
      </c>
      <c r="S17" s="6">
        <v>15</v>
      </c>
      <c r="T17" s="6">
        <v>3</v>
      </c>
      <c r="U17" s="6">
        <v>4</v>
      </c>
      <c r="V17" s="6">
        <v>1</v>
      </c>
      <c r="W17" s="3">
        <v>1178082.783304</v>
      </c>
      <c r="X17" s="3">
        <v>9656.42</v>
      </c>
      <c r="Y17" s="5">
        <v>4.6327829999999999</v>
      </c>
      <c r="Z17" s="6">
        <v>0</v>
      </c>
      <c r="AA17" s="7">
        <v>154.6447</v>
      </c>
      <c r="AB17" s="5">
        <v>9.0967470000000006</v>
      </c>
      <c r="AC17" s="13">
        <v>48</v>
      </c>
      <c r="AD17" s="13">
        <v>0</v>
      </c>
      <c r="AE17" s="13">
        <f t="shared" si="3"/>
        <v>48</v>
      </c>
      <c r="AF17" s="13">
        <v>9</v>
      </c>
      <c r="AG17" s="13">
        <v>63</v>
      </c>
      <c r="AH17" s="13">
        <v>2</v>
      </c>
      <c r="AI17" s="13">
        <f t="shared" si="4"/>
        <v>65</v>
      </c>
      <c r="AJ17" s="13">
        <v>0</v>
      </c>
      <c r="AK17" s="13">
        <f t="shared" si="5"/>
        <v>2</v>
      </c>
    </row>
    <row r="18" spans="1:37" x14ac:dyDescent="0.25">
      <c r="A18" s="210" t="s">
        <v>43</v>
      </c>
      <c r="B18" s="21" t="s">
        <v>75</v>
      </c>
      <c r="C18" s="5">
        <v>923.70057799999995</v>
      </c>
      <c r="D18" s="161">
        <v>101</v>
      </c>
      <c r="E18" s="6">
        <v>93</v>
      </c>
      <c r="F18" s="4">
        <f t="shared" si="0"/>
        <v>0.92079207920792083</v>
      </c>
      <c r="G18" s="6">
        <v>8</v>
      </c>
      <c r="H18" s="4">
        <f t="shared" si="1"/>
        <v>7.9207920792079209E-2</v>
      </c>
      <c r="I18" s="6">
        <v>17</v>
      </c>
      <c r="J18" s="4">
        <f t="shared" si="2"/>
        <v>0.16831683168316833</v>
      </c>
      <c r="K18" s="10">
        <v>66</v>
      </c>
      <c r="L18" s="3">
        <v>40199.1</v>
      </c>
      <c r="M18" s="3">
        <v>94187.5</v>
      </c>
      <c r="N18" s="3">
        <v>3738517</v>
      </c>
      <c r="O18" s="3">
        <v>753500</v>
      </c>
      <c r="P18" s="6">
        <v>66</v>
      </c>
      <c r="Q18" s="6">
        <v>22</v>
      </c>
      <c r="R18" s="6">
        <v>9</v>
      </c>
      <c r="S18" s="6">
        <v>4</v>
      </c>
      <c r="T18" s="6">
        <v>15</v>
      </c>
      <c r="U18" s="6">
        <v>1</v>
      </c>
      <c r="V18" s="6">
        <v>3</v>
      </c>
      <c r="W18" s="3">
        <v>735506.1</v>
      </c>
      <c r="X18" s="3">
        <v>7282.24</v>
      </c>
      <c r="Y18" s="5">
        <v>19.862950000000001</v>
      </c>
      <c r="Z18" s="6">
        <v>7</v>
      </c>
      <c r="AA18" s="7">
        <v>525.74800000000005</v>
      </c>
      <c r="AB18" s="5">
        <v>8.3452000000000002</v>
      </c>
      <c r="AC18" s="13">
        <v>32</v>
      </c>
      <c r="AD18" s="13">
        <v>0</v>
      </c>
      <c r="AE18" s="13">
        <f t="shared" si="3"/>
        <v>32</v>
      </c>
      <c r="AF18" s="13">
        <v>1</v>
      </c>
      <c r="AG18" s="13">
        <v>68</v>
      </c>
      <c r="AH18" s="13">
        <v>0</v>
      </c>
      <c r="AI18" s="13">
        <f t="shared" si="4"/>
        <v>68</v>
      </c>
      <c r="AJ18" s="13">
        <v>0</v>
      </c>
      <c r="AK18" s="13">
        <f t="shared" si="5"/>
        <v>0</v>
      </c>
    </row>
    <row r="19" spans="1:37" x14ac:dyDescent="0.25">
      <c r="A19" s="210" t="s">
        <v>63</v>
      </c>
      <c r="B19" s="21" t="s">
        <v>75</v>
      </c>
      <c r="C19" s="5">
        <v>923.70057799999995</v>
      </c>
      <c r="D19" s="161">
        <v>100</v>
      </c>
      <c r="E19" s="6">
        <v>92</v>
      </c>
      <c r="F19" s="4">
        <f t="shared" si="0"/>
        <v>0.92</v>
      </c>
      <c r="G19" s="6">
        <v>8</v>
      </c>
      <c r="H19" s="4">
        <f t="shared" si="1"/>
        <v>0.08</v>
      </c>
      <c r="I19" s="6">
        <v>1</v>
      </c>
      <c r="J19" s="4">
        <f t="shared" si="2"/>
        <v>0.01</v>
      </c>
      <c r="K19" s="10">
        <v>63</v>
      </c>
      <c r="L19" s="3">
        <v>45918.5</v>
      </c>
      <c r="M19" s="3">
        <v>192612.5</v>
      </c>
      <c r="N19" s="3">
        <v>4224500</v>
      </c>
      <c r="O19" s="3">
        <v>1540900</v>
      </c>
      <c r="P19" s="6">
        <v>95</v>
      </c>
      <c r="Q19" s="6">
        <v>3</v>
      </c>
      <c r="R19" s="6">
        <v>2</v>
      </c>
      <c r="S19" s="6">
        <v>0</v>
      </c>
      <c r="T19" s="6">
        <v>1</v>
      </c>
      <c r="U19" s="6">
        <v>1</v>
      </c>
      <c r="V19" s="6">
        <v>6</v>
      </c>
      <c r="W19" s="3">
        <v>490644.6</v>
      </c>
      <c r="X19" s="3">
        <v>4906.45</v>
      </c>
      <c r="Y19" s="5">
        <v>8.1590399999999992</v>
      </c>
      <c r="Z19" s="6">
        <v>0</v>
      </c>
      <c r="AA19" s="7">
        <v>250.21469999999999</v>
      </c>
      <c r="AB19" s="5">
        <v>11.3734</v>
      </c>
      <c r="AC19" s="13">
        <v>19</v>
      </c>
      <c r="AD19" s="13">
        <v>0</v>
      </c>
      <c r="AE19" s="13">
        <f t="shared" si="3"/>
        <v>19</v>
      </c>
      <c r="AF19" s="13">
        <v>27</v>
      </c>
      <c r="AG19" s="13">
        <v>46</v>
      </c>
      <c r="AH19" s="13">
        <v>8</v>
      </c>
      <c r="AI19" s="13">
        <f t="shared" si="4"/>
        <v>54</v>
      </c>
      <c r="AJ19" s="13">
        <v>0</v>
      </c>
      <c r="AK19" s="13">
        <f t="shared" si="5"/>
        <v>8</v>
      </c>
    </row>
    <row r="20" spans="1:37" x14ac:dyDescent="0.25">
      <c r="A20" s="210" t="s">
        <v>61</v>
      </c>
      <c r="B20" s="21" t="s">
        <v>76</v>
      </c>
      <c r="C20" s="5">
        <v>521.64930600000002</v>
      </c>
      <c r="D20" s="161">
        <v>96</v>
      </c>
      <c r="E20" s="6">
        <v>88</v>
      </c>
      <c r="F20" s="4">
        <f t="shared" si="0"/>
        <v>0.91666666666666663</v>
      </c>
      <c r="G20" s="6">
        <v>8</v>
      </c>
      <c r="H20" s="4">
        <f t="shared" si="1"/>
        <v>8.3333333333333329E-2</v>
      </c>
      <c r="I20" s="6">
        <v>10</v>
      </c>
      <c r="J20" s="4">
        <f t="shared" si="2"/>
        <v>0.10416666666666667</v>
      </c>
      <c r="K20" s="10">
        <v>65</v>
      </c>
      <c r="L20" s="3">
        <v>61800.800000000003</v>
      </c>
      <c r="M20" s="3">
        <v>552695.4</v>
      </c>
      <c r="N20" s="3">
        <v>5438467</v>
      </c>
      <c r="O20" s="3">
        <v>4421563</v>
      </c>
      <c r="P20" s="6">
        <v>78</v>
      </c>
      <c r="Q20" s="6">
        <v>7</v>
      </c>
      <c r="R20" s="6">
        <v>7</v>
      </c>
      <c r="S20" s="6">
        <v>4</v>
      </c>
      <c r="T20" s="6">
        <v>0</v>
      </c>
      <c r="U20" s="6">
        <v>1</v>
      </c>
      <c r="V20" s="6">
        <v>0</v>
      </c>
      <c r="W20" s="3">
        <v>162210.685352</v>
      </c>
      <c r="X20" s="3">
        <v>1689.6949999999999</v>
      </c>
      <c r="Y20" s="5">
        <v>2.36869</v>
      </c>
      <c r="Z20" s="6">
        <v>0</v>
      </c>
      <c r="AA20" s="7">
        <v>26.149799999999999</v>
      </c>
      <c r="AB20" s="5">
        <v>6.5374499999999998</v>
      </c>
      <c r="AC20" s="13">
        <v>70</v>
      </c>
      <c r="AD20" s="13">
        <v>0</v>
      </c>
      <c r="AE20" s="13">
        <f t="shared" si="3"/>
        <v>70</v>
      </c>
      <c r="AF20" s="13">
        <v>4</v>
      </c>
      <c r="AG20" s="13">
        <f>3+1+18</f>
        <v>22</v>
      </c>
      <c r="AH20" s="13">
        <v>0</v>
      </c>
      <c r="AI20" s="13">
        <f t="shared" si="4"/>
        <v>22</v>
      </c>
      <c r="AJ20" s="13">
        <v>0</v>
      </c>
      <c r="AK20" s="13">
        <f t="shared" si="5"/>
        <v>0</v>
      </c>
    </row>
    <row r="21" spans="1:37" x14ac:dyDescent="0.25">
      <c r="A21" s="210" t="s">
        <v>56</v>
      </c>
      <c r="B21" s="21" t="s">
        <v>76</v>
      </c>
      <c r="C21" s="5">
        <v>521.64930600000002</v>
      </c>
      <c r="D21" s="161">
        <v>83</v>
      </c>
      <c r="E21" s="6">
        <v>78</v>
      </c>
      <c r="F21" s="4">
        <f t="shared" si="0"/>
        <v>0.93975903614457834</v>
      </c>
      <c r="G21" s="6">
        <v>5</v>
      </c>
      <c r="H21" s="4">
        <f t="shared" si="1"/>
        <v>6.0240963855421686E-2</v>
      </c>
      <c r="I21" s="6">
        <v>19</v>
      </c>
      <c r="J21" s="4">
        <f t="shared" si="2"/>
        <v>0.2289156626506024</v>
      </c>
      <c r="K21" s="10">
        <v>52</v>
      </c>
      <c r="L21" s="3">
        <v>51565.9</v>
      </c>
      <c r="M21" s="3">
        <v>1728545.2</v>
      </c>
      <c r="N21" s="3">
        <v>4022140</v>
      </c>
      <c r="O21" s="3">
        <v>8642726</v>
      </c>
      <c r="P21" s="6">
        <v>59</v>
      </c>
      <c r="Q21" s="6">
        <v>13</v>
      </c>
      <c r="R21" s="6">
        <v>0</v>
      </c>
      <c r="S21" s="6">
        <v>11</v>
      </c>
      <c r="T21" s="6">
        <v>4</v>
      </c>
      <c r="U21" s="6">
        <v>1</v>
      </c>
      <c r="V21" s="6">
        <v>2</v>
      </c>
      <c r="W21" s="3">
        <v>1231588.5431029999</v>
      </c>
      <c r="X21" s="3">
        <v>14838.42</v>
      </c>
      <c r="Y21" s="5">
        <v>21.293841</v>
      </c>
      <c r="Z21" s="6">
        <v>14</v>
      </c>
      <c r="AA21" s="7">
        <v>645.05470000000003</v>
      </c>
      <c r="AB21" s="5">
        <v>16.975124000000001</v>
      </c>
      <c r="AC21" s="13">
        <v>0</v>
      </c>
      <c r="AD21" s="13">
        <v>0</v>
      </c>
      <c r="AE21" s="13">
        <f t="shared" si="3"/>
        <v>0</v>
      </c>
      <c r="AF21" s="13">
        <v>4</v>
      </c>
      <c r="AG21" s="13">
        <v>78</v>
      </c>
      <c r="AH21" s="13">
        <v>1</v>
      </c>
      <c r="AI21" s="13">
        <f t="shared" si="4"/>
        <v>79</v>
      </c>
      <c r="AJ21" s="13">
        <v>0</v>
      </c>
      <c r="AK21" s="13">
        <f t="shared" si="5"/>
        <v>1</v>
      </c>
    </row>
    <row r="22" spans="1:37" x14ac:dyDescent="0.25">
      <c r="A22" s="210" t="s">
        <v>53</v>
      </c>
      <c r="B22" s="21" t="s">
        <v>76</v>
      </c>
      <c r="C22" s="5">
        <v>521.64930600000002</v>
      </c>
      <c r="D22" s="161">
        <v>82</v>
      </c>
      <c r="E22" s="6">
        <v>77</v>
      </c>
      <c r="F22" s="4">
        <f t="shared" si="0"/>
        <v>0.93902439024390238</v>
      </c>
      <c r="G22" s="6">
        <v>5</v>
      </c>
      <c r="H22" s="4">
        <f t="shared" si="1"/>
        <v>6.097560975609756E-2</v>
      </c>
      <c r="I22" s="6">
        <v>20</v>
      </c>
      <c r="J22" s="4">
        <f t="shared" si="2"/>
        <v>0.24390243902439024</v>
      </c>
      <c r="K22" s="10">
        <v>68</v>
      </c>
      <c r="L22" s="3">
        <v>56194.3</v>
      </c>
      <c r="M22" s="3">
        <v>2166207</v>
      </c>
      <c r="N22" s="3">
        <v>4326960</v>
      </c>
      <c r="O22" s="3">
        <v>10831035</v>
      </c>
      <c r="P22" s="6">
        <v>59</v>
      </c>
      <c r="Q22" s="6">
        <v>10</v>
      </c>
      <c r="R22" s="6">
        <v>11</v>
      </c>
      <c r="S22" s="6">
        <v>2</v>
      </c>
      <c r="T22" s="6">
        <v>0</v>
      </c>
      <c r="U22" s="6">
        <v>2</v>
      </c>
      <c r="V22" s="6">
        <v>1</v>
      </c>
      <c r="W22" s="3">
        <v>256997.13354499999</v>
      </c>
      <c r="X22" s="3">
        <v>3134.11</v>
      </c>
      <c r="Y22" s="5">
        <v>6.158493</v>
      </c>
      <c r="Z22" s="6">
        <v>3</v>
      </c>
      <c r="AA22" s="7">
        <v>182.0463</v>
      </c>
      <c r="AB22" s="5">
        <v>18.204630000000002</v>
      </c>
      <c r="AC22" s="13">
        <v>28</v>
      </c>
      <c r="AD22" s="13">
        <v>0</v>
      </c>
      <c r="AE22" s="13">
        <f t="shared" si="3"/>
        <v>28</v>
      </c>
      <c r="AF22" s="13">
        <v>8</v>
      </c>
      <c r="AG22" s="13">
        <v>40</v>
      </c>
      <c r="AH22" s="13">
        <v>6</v>
      </c>
      <c r="AI22" s="13">
        <f t="shared" si="4"/>
        <v>46</v>
      </c>
      <c r="AJ22" s="13">
        <v>0</v>
      </c>
      <c r="AK22" s="13">
        <f t="shared" si="5"/>
        <v>6</v>
      </c>
    </row>
    <row r="23" spans="1:37" x14ac:dyDescent="0.25">
      <c r="A23" s="210" t="s">
        <v>71</v>
      </c>
      <c r="B23" s="21" t="s">
        <v>78</v>
      </c>
      <c r="C23" s="5">
        <v>890.81990800000005</v>
      </c>
      <c r="D23" s="161">
        <v>80</v>
      </c>
      <c r="E23" s="6">
        <v>72</v>
      </c>
      <c r="F23" s="4">
        <f t="shared" si="0"/>
        <v>0.9</v>
      </c>
      <c r="G23" s="6">
        <v>8</v>
      </c>
      <c r="H23" s="4">
        <f t="shared" si="1"/>
        <v>0.1</v>
      </c>
      <c r="I23" s="6">
        <v>1</v>
      </c>
      <c r="J23" s="4">
        <f t="shared" si="2"/>
        <v>1.2500000000000001E-2</v>
      </c>
      <c r="K23" s="10">
        <v>54</v>
      </c>
      <c r="L23" s="3">
        <v>54343.1</v>
      </c>
      <c r="M23" s="3">
        <v>77527.399999999994</v>
      </c>
      <c r="N23" s="3">
        <v>3912700</v>
      </c>
      <c r="O23" s="3">
        <v>620219</v>
      </c>
      <c r="P23" s="6">
        <v>79</v>
      </c>
      <c r="Q23" s="6">
        <v>1</v>
      </c>
      <c r="R23" s="6">
        <v>0</v>
      </c>
      <c r="S23" s="6">
        <v>0</v>
      </c>
      <c r="T23" s="6">
        <v>0</v>
      </c>
      <c r="U23" s="6">
        <v>1</v>
      </c>
      <c r="V23" s="6">
        <v>3</v>
      </c>
      <c r="W23" s="3">
        <v>146657.97399900001</v>
      </c>
      <c r="X23" s="3">
        <v>1833.2249999999999</v>
      </c>
      <c r="Y23" s="5">
        <v>4.2330909999999999</v>
      </c>
      <c r="Z23" s="6">
        <v>0</v>
      </c>
      <c r="AA23" s="7">
        <v>76.062799999999996</v>
      </c>
      <c r="AB23" s="5">
        <v>9.5078499999999995</v>
      </c>
      <c r="AC23" s="13">
        <v>0</v>
      </c>
      <c r="AD23" s="13">
        <v>0</v>
      </c>
      <c r="AE23" s="13">
        <f t="shared" si="3"/>
        <v>0</v>
      </c>
      <c r="AF23" s="13">
        <f>3+3+19</f>
        <v>25</v>
      </c>
      <c r="AG23" s="13">
        <v>55</v>
      </c>
      <c r="AH23" s="13">
        <v>0</v>
      </c>
      <c r="AI23" s="13">
        <f t="shared" si="4"/>
        <v>55</v>
      </c>
      <c r="AJ23" s="13">
        <v>0</v>
      </c>
      <c r="AK23" s="13">
        <f t="shared" si="5"/>
        <v>0</v>
      </c>
    </row>
    <row r="24" spans="1:37" x14ac:dyDescent="0.25">
      <c r="A24" s="210" t="s">
        <v>67</v>
      </c>
      <c r="B24" s="21" t="s">
        <v>76</v>
      </c>
      <c r="C24" s="5">
        <v>521.64930600000002</v>
      </c>
      <c r="D24" s="161">
        <v>79</v>
      </c>
      <c r="E24" s="6">
        <v>64</v>
      </c>
      <c r="F24" s="4">
        <f t="shared" si="0"/>
        <v>0.810126582278481</v>
      </c>
      <c r="G24" s="6">
        <v>15</v>
      </c>
      <c r="H24" s="4">
        <f t="shared" si="1"/>
        <v>0.189873417721519</v>
      </c>
      <c r="I24" s="6">
        <v>6</v>
      </c>
      <c r="J24" s="4">
        <f t="shared" si="2"/>
        <v>7.5949367088607597E-2</v>
      </c>
      <c r="K24" s="10">
        <v>44</v>
      </c>
      <c r="L24" s="3">
        <v>36224.699999999997</v>
      </c>
      <c r="M24" s="3">
        <v>1578678.3</v>
      </c>
      <c r="N24" s="3">
        <v>2318380</v>
      </c>
      <c r="O24" s="3">
        <v>23680175</v>
      </c>
      <c r="P24" s="6">
        <v>57</v>
      </c>
      <c r="Q24" s="6">
        <v>14</v>
      </c>
      <c r="R24" s="6">
        <v>3</v>
      </c>
      <c r="S24" s="6">
        <v>5</v>
      </c>
      <c r="T24" s="6">
        <v>4</v>
      </c>
      <c r="U24" s="6">
        <v>4</v>
      </c>
      <c r="V24" s="6">
        <v>3</v>
      </c>
      <c r="W24" s="3">
        <v>204007.219946</v>
      </c>
      <c r="X24" s="3">
        <v>2582.37</v>
      </c>
      <c r="Y24" s="5">
        <v>7.713794</v>
      </c>
      <c r="Z24" s="6">
        <v>2</v>
      </c>
      <c r="AA24" s="7">
        <v>169.83410000000001</v>
      </c>
      <c r="AB24" s="5">
        <v>9.4352280000000004</v>
      </c>
      <c r="AC24" s="13">
        <v>11</v>
      </c>
      <c r="AD24" s="13">
        <v>0</v>
      </c>
      <c r="AE24" s="13">
        <f t="shared" si="3"/>
        <v>11</v>
      </c>
      <c r="AF24" s="13">
        <v>21</v>
      </c>
      <c r="AG24" s="13">
        <f>4+6+29</f>
        <v>39</v>
      </c>
      <c r="AH24" s="13">
        <v>8</v>
      </c>
      <c r="AI24" s="13">
        <f t="shared" si="4"/>
        <v>47</v>
      </c>
      <c r="AJ24" s="13">
        <v>0</v>
      </c>
      <c r="AK24" s="13">
        <f t="shared" si="5"/>
        <v>8</v>
      </c>
    </row>
    <row r="25" spans="1:37" x14ac:dyDescent="0.25">
      <c r="A25" s="210" t="s">
        <v>62</v>
      </c>
      <c r="B25" s="21" t="s">
        <v>76</v>
      </c>
      <c r="C25" s="5">
        <v>521.64930600000002</v>
      </c>
      <c r="D25" s="161">
        <v>76</v>
      </c>
      <c r="E25" s="6">
        <v>59</v>
      </c>
      <c r="F25" s="4">
        <f t="shared" si="0"/>
        <v>0.77631578947368418</v>
      </c>
      <c r="G25" s="6">
        <v>17</v>
      </c>
      <c r="H25" s="4">
        <f t="shared" si="1"/>
        <v>0.22368421052631579</v>
      </c>
      <c r="I25" s="6">
        <v>5</v>
      </c>
      <c r="J25" s="4">
        <f t="shared" si="2"/>
        <v>6.5789473684210523E-2</v>
      </c>
      <c r="K25" s="10">
        <v>27</v>
      </c>
      <c r="L25" s="3">
        <v>84806.9</v>
      </c>
      <c r="M25" s="3">
        <v>663675.9</v>
      </c>
      <c r="N25" s="3">
        <v>5003610</v>
      </c>
      <c r="O25" s="3">
        <v>11282491</v>
      </c>
      <c r="P25" s="6">
        <v>54</v>
      </c>
      <c r="Q25" s="6">
        <v>14</v>
      </c>
      <c r="R25" s="6">
        <v>0</v>
      </c>
      <c r="S25" s="6">
        <v>8</v>
      </c>
      <c r="T25" s="6">
        <v>2</v>
      </c>
      <c r="U25" s="6">
        <v>4</v>
      </c>
      <c r="V25" s="6">
        <v>2</v>
      </c>
      <c r="W25" s="3">
        <v>209854.36577199999</v>
      </c>
      <c r="X25" s="3">
        <v>2761.24</v>
      </c>
      <c r="Y25" s="5">
        <v>5.8808550000000004</v>
      </c>
      <c r="Z25" s="6">
        <v>0</v>
      </c>
      <c r="AA25" s="7">
        <v>124.009</v>
      </c>
      <c r="AB25" s="5">
        <v>8.8577860000000008</v>
      </c>
      <c r="AC25" s="13">
        <v>33</v>
      </c>
      <c r="AD25" s="13">
        <v>0</v>
      </c>
      <c r="AE25" s="13">
        <f t="shared" si="3"/>
        <v>33</v>
      </c>
      <c r="AF25" s="13">
        <v>21</v>
      </c>
      <c r="AG25" s="13">
        <v>18</v>
      </c>
      <c r="AH25" s="13">
        <v>4</v>
      </c>
      <c r="AI25" s="13">
        <f t="shared" si="4"/>
        <v>22</v>
      </c>
      <c r="AJ25" s="13">
        <v>0</v>
      </c>
      <c r="AK25" s="13">
        <f t="shared" si="5"/>
        <v>4</v>
      </c>
    </row>
    <row r="26" spans="1:37" x14ac:dyDescent="0.25">
      <c r="A26" s="210" t="s">
        <v>65</v>
      </c>
      <c r="B26" s="21" t="s">
        <v>75</v>
      </c>
      <c r="C26" s="5">
        <v>923.70057799999995</v>
      </c>
      <c r="D26" s="161">
        <v>71</v>
      </c>
      <c r="E26" s="6">
        <v>65</v>
      </c>
      <c r="F26" s="4">
        <f t="shared" si="0"/>
        <v>0.91549295774647887</v>
      </c>
      <c r="G26" s="6">
        <v>6</v>
      </c>
      <c r="H26" s="4">
        <f t="shared" si="1"/>
        <v>8.4507042253521125E-2</v>
      </c>
      <c r="I26" s="6">
        <v>0</v>
      </c>
      <c r="J26" s="4">
        <f t="shared" si="2"/>
        <v>0</v>
      </c>
      <c r="K26" s="10">
        <v>57</v>
      </c>
      <c r="L26" s="3">
        <v>76144.600000000006</v>
      </c>
      <c r="M26" s="3">
        <v>2850839.7</v>
      </c>
      <c r="N26" s="3">
        <v>4949400</v>
      </c>
      <c r="O26" s="3">
        <v>17105038</v>
      </c>
      <c r="P26" s="6">
        <v>62</v>
      </c>
      <c r="Q26" s="6">
        <v>9</v>
      </c>
      <c r="R26" s="6">
        <v>0</v>
      </c>
      <c r="S26" s="6">
        <v>0</v>
      </c>
      <c r="T26" s="6">
        <v>1</v>
      </c>
      <c r="U26" s="6">
        <v>3</v>
      </c>
      <c r="V26" s="6">
        <v>1</v>
      </c>
      <c r="W26" s="3">
        <v>468754.49456800002</v>
      </c>
      <c r="X26" s="3">
        <v>6602.18</v>
      </c>
      <c r="Y26" s="5">
        <v>9.3061819999999997</v>
      </c>
      <c r="Z26" s="6">
        <v>0</v>
      </c>
      <c r="AA26" s="7">
        <v>165.751</v>
      </c>
      <c r="AB26" s="5">
        <v>8.7237369999999999</v>
      </c>
      <c r="AC26" s="13">
        <v>25</v>
      </c>
      <c r="AD26" s="13">
        <v>0</v>
      </c>
      <c r="AE26" s="13">
        <f t="shared" si="3"/>
        <v>25</v>
      </c>
      <c r="AF26" s="13">
        <v>5</v>
      </c>
      <c r="AG26" s="13">
        <v>41</v>
      </c>
      <c r="AH26" s="13">
        <v>0</v>
      </c>
      <c r="AI26" s="13">
        <f t="shared" si="4"/>
        <v>41</v>
      </c>
      <c r="AJ26" s="13">
        <v>0</v>
      </c>
      <c r="AK26" s="13">
        <f t="shared" si="5"/>
        <v>0</v>
      </c>
    </row>
    <row r="27" spans="1:37" x14ac:dyDescent="0.25">
      <c r="A27" s="210" t="s">
        <v>81</v>
      </c>
      <c r="B27" s="21" t="s">
        <v>75</v>
      </c>
      <c r="C27" s="5">
        <v>923.70057799999995</v>
      </c>
      <c r="D27" s="161">
        <v>60</v>
      </c>
      <c r="E27" s="6">
        <v>47</v>
      </c>
      <c r="F27" s="4">
        <f t="shared" si="0"/>
        <v>0.78333333333333333</v>
      </c>
      <c r="G27" s="6">
        <v>13</v>
      </c>
      <c r="H27" s="4">
        <f t="shared" si="1"/>
        <v>0.21666666666666667</v>
      </c>
      <c r="I27" s="6">
        <v>13</v>
      </c>
      <c r="J27" s="4">
        <f t="shared" si="2"/>
        <v>0.21666666666666667</v>
      </c>
      <c r="K27" s="10">
        <v>20</v>
      </c>
      <c r="L27" s="3">
        <v>26740.400000000001</v>
      </c>
      <c r="M27" s="3">
        <v>54000</v>
      </c>
      <c r="N27" s="3">
        <v>1256800</v>
      </c>
      <c r="O27" s="3">
        <v>702000</v>
      </c>
      <c r="P27" s="6">
        <v>36</v>
      </c>
      <c r="Q27" s="6">
        <v>21</v>
      </c>
      <c r="R27" s="6">
        <v>0</v>
      </c>
      <c r="S27" s="6">
        <v>3</v>
      </c>
      <c r="T27" s="6">
        <v>20</v>
      </c>
      <c r="U27" s="6">
        <v>0</v>
      </c>
      <c r="V27" s="6">
        <v>1</v>
      </c>
      <c r="W27" s="3">
        <v>757231</v>
      </c>
      <c r="X27" s="3">
        <v>12620.52</v>
      </c>
      <c r="Y27" s="5">
        <v>47.890500000000003</v>
      </c>
      <c r="Z27" s="6">
        <v>28</v>
      </c>
      <c r="AA27" s="7">
        <v>1413.068</v>
      </c>
      <c r="AB27" s="5">
        <v>23.950299999999999</v>
      </c>
      <c r="AC27" s="13">
        <v>0</v>
      </c>
      <c r="AD27" s="13">
        <v>0</v>
      </c>
      <c r="AE27" s="13">
        <f t="shared" si="3"/>
        <v>0</v>
      </c>
      <c r="AF27" s="13">
        <v>0</v>
      </c>
      <c r="AG27" s="13">
        <v>60</v>
      </c>
      <c r="AH27" s="13">
        <v>0</v>
      </c>
      <c r="AI27" s="13">
        <f t="shared" si="4"/>
        <v>60</v>
      </c>
      <c r="AJ27" s="13">
        <v>0</v>
      </c>
      <c r="AK27" s="13">
        <f t="shared" si="5"/>
        <v>0</v>
      </c>
    </row>
    <row r="28" spans="1:37" x14ac:dyDescent="0.25">
      <c r="A28" s="210" t="s">
        <v>225</v>
      </c>
      <c r="B28" s="21" t="s">
        <v>74</v>
      </c>
      <c r="C28" s="5">
        <v>1530.831891</v>
      </c>
      <c r="D28" s="161">
        <v>57</v>
      </c>
      <c r="E28" s="6">
        <v>39</v>
      </c>
      <c r="F28" s="4">
        <f t="shared" si="0"/>
        <v>0.68421052631578949</v>
      </c>
      <c r="G28" s="6">
        <v>18</v>
      </c>
      <c r="H28" s="4">
        <f t="shared" si="1"/>
        <v>0.31578947368421051</v>
      </c>
      <c r="I28" s="6">
        <v>14</v>
      </c>
      <c r="J28" s="4">
        <f t="shared" si="2"/>
        <v>0.24561403508771928</v>
      </c>
      <c r="K28" s="10">
        <v>17</v>
      </c>
      <c r="L28" s="3">
        <v>28808.6</v>
      </c>
      <c r="M28" s="3">
        <v>1231857.8</v>
      </c>
      <c r="N28" s="3">
        <v>1123536</v>
      </c>
      <c r="O28" s="3">
        <v>22173440</v>
      </c>
      <c r="P28" s="6">
        <v>38</v>
      </c>
      <c r="Q28" s="6">
        <v>12</v>
      </c>
      <c r="R28" s="6">
        <v>0</v>
      </c>
      <c r="S28" s="6">
        <v>7</v>
      </c>
      <c r="T28" s="6">
        <v>3</v>
      </c>
      <c r="U28" s="6">
        <v>2</v>
      </c>
      <c r="V28" s="6">
        <v>1</v>
      </c>
      <c r="W28" s="3">
        <v>712148.62408400001</v>
      </c>
      <c r="X28" s="3">
        <v>12493.84</v>
      </c>
      <c r="Y28" s="5">
        <v>0.75158599999999998</v>
      </c>
      <c r="Z28" s="6">
        <v>0</v>
      </c>
      <c r="AA28" s="7">
        <v>218.41749999999999</v>
      </c>
      <c r="AB28" s="5">
        <v>43.683500000000002</v>
      </c>
      <c r="AC28" s="13">
        <v>2</v>
      </c>
      <c r="AD28" s="13">
        <v>0</v>
      </c>
      <c r="AE28" s="13">
        <f t="shared" si="3"/>
        <v>2</v>
      </c>
      <c r="AF28" s="13">
        <v>34</v>
      </c>
      <c r="AG28" s="13">
        <v>21</v>
      </c>
      <c r="AH28" s="13">
        <v>0</v>
      </c>
      <c r="AI28" s="13">
        <f t="shared" si="4"/>
        <v>21</v>
      </c>
      <c r="AJ28" s="13">
        <v>0</v>
      </c>
      <c r="AK28" s="13">
        <f t="shared" si="5"/>
        <v>0</v>
      </c>
    </row>
    <row r="29" spans="1:37" x14ac:dyDescent="0.25">
      <c r="A29" s="210" t="s">
        <v>55</v>
      </c>
      <c r="B29" s="21" t="s">
        <v>74</v>
      </c>
      <c r="C29" s="5">
        <v>1530.831891</v>
      </c>
      <c r="D29" s="161">
        <v>44</v>
      </c>
      <c r="E29" s="6">
        <v>37</v>
      </c>
      <c r="F29" s="4">
        <f t="shared" si="0"/>
        <v>0.84090909090909094</v>
      </c>
      <c r="G29" s="6">
        <v>7</v>
      </c>
      <c r="H29" s="4">
        <f t="shared" si="1"/>
        <v>0.15909090909090909</v>
      </c>
      <c r="I29" s="6">
        <v>7</v>
      </c>
      <c r="J29" s="4">
        <f t="shared" si="2"/>
        <v>0.15909090909090909</v>
      </c>
      <c r="K29" s="10">
        <v>21</v>
      </c>
      <c r="L29" s="3">
        <v>45635.4</v>
      </c>
      <c r="M29" s="3">
        <v>461600</v>
      </c>
      <c r="N29" s="3">
        <v>1688510</v>
      </c>
      <c r="O29" s="3">
        <v>3231200</v>
      </c>
      <c r="P29" s="6">
        <v>44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1</v>
      </c>
      <c r="W29" s="3">
        <v>11353.312317</v>
      </c>
      <c r="X29" s="3">
        <v>258.02999999999997</v>
      </c>
      <c r="Y29" s="5">
        <v>0.99178699999999997</v>
      </c>
      <c r="Z29" s="6">
        <v>0</v>
      </c>
      <c r="AA29" s="7">
        <v>15.912000000000001</v>
      </c>
      <c r="AB29" s="5">
        <v>7.9560000000000004</v>
      </c>
      <c r="AC29" s="13">
        <v>4</v>
      </c>
      <c r="AD29" s="13">
        <v>0</v>
      </c>
      <c r="AE29" s="13">
        <f t="shared" si="3"/>
        <v>4</v>
      </c>
      <c r="AF29" s="13">
        <v>34</v>
      </c>
      <c r="AG29" s="13">
        <v>6</v>
      </c>
      <c r="AH29" s="13">
        <v>0</v>
      </c>
      <c r="AI29" s="13">
        <f t="shared" si="4"/>
        <v>6</v>
      </c>
      <c r="AJ29" s="13">
        <v>0</v>
      </c>
      <c r="AK29" s="13">
        <f t="shared" si="5"/>
        <v>0</v>
      </c>
    </row>
    <row r="30" spans="1:37" x14ac:dyDescent="0.25">
      <c r="A30" s="210" t="s">
        <v>66</v>
      </c>
      <c r="B30" s="21" t="s">
        <v>76</v>
      </c>
      <c r="C30" s="5">
        <v>521.64930600000002</v>
      </c>
      <c r="D30" s="161">
        <v>44</v>
      </c>
      <c r="E30" s="6">
        <v>42</v>
      </c>
      <c r="F30" s="4">
        <f t="shared" si="0"/>
        <v>0.95454545454545459</v>
      </c>
      <c r="G30" s="6">
        <v>2</v>
      </c>
      <c r="H30" s="4">
        <f t="shared" si="1"/>
        <v>4.5454545454545456E-2</v>
      </c>
      <c r="I30" s="6">
        <v>13</v>
      </c>
      <c r="J30" s="4">
        <f t="shared" si="2"/>
        <v>0.29545454545454547</v>
      </c>
      <c r="K30" s="10">
        <v>24</v>
      </c>
      <c r="L30" s="3">
        <v>66369</v>
      </c>
      <c r="M30" s="3">
        <v>2215230</v>
      </c>
      <c r="N30" s="3">
        <v>2787500</v>
      </c>
      <c r="O30" s="3">
        <v>4430460</v>
      </c>
      <c r="P30" s="6">
        <v>28</v>
      </c>
      <c r="Q30" s="6">
        <v>5</v>
      </c>
      <c r="R30" s="6">
        <v>1</v>
      </c>
      <c r="S30" s="6">
        <v>10</v>
      </c>
      <c r="T30" s="6">
        <v>3</v>
      </c>
      <c r="U30" s="6">
        <v>1</v>
      </c>
      <c r="V30" s="6">
        <v>0</v>
      </c>
      <c r="W30" s="3">
        <v>485405.67748999997</v>
      </c>
      <c r="X30" s="3">
        <v>11031.95</v>
      </c>
      <c r="Y30" s="5">
        <v>26.916823999999998</v>
      </c>
      <c r="Z30" s="6">
        <v>10</v>
      </c>
      <c r="AA30" s="7">
        <v>358.79520000000002</v>
      </c>
      <c r="AB30" s="5">
        <v>19.933067000000001</v>
      </c>
      <c r="AC30" s="13">
        <v>1</v>
      </c>
      <c r="AD30" s="13">
        <v>0</v>
      </c>
      <c r="AE30" s="13">
        <f t="shared" si="3"/>
        <v>1</v>
      </c>
      <c r="AF30" s="13">
        <v>1</v>
      </c>
      <c r="AG30" s="13">
        <v>40</v>
      </c>
      <c r="AH30" s="13">
        <v>2</v>
      </c>
      <c r="AI30" s="13">
        <f t="shared" si="4"/>
        <v>42</v>
      </c>
      <c r="AJ30" s="13">
        <v>0</v>
      </c>
      <c r="AK30" s="13">
        <f t="shared" si="5"/>
        <v>2</v>
      </c>
    </row>
    <row r="31" spans="1:37" x14ac:dyDescent="0.25">
      <c r="A31" s="210" t="s">
        <v>82</v>
      </c>
      <c r="B31" s="21" t="s">
        <v>75</v>
      </c>
      <c r="C31" s="5">
        <v>923.70057799999995</v>
      </c>
      <c r="D31" s="161">
        <v>41</v>
      </c>
      <c r="E31" s="6">
        <v>35</v>
      </c>
      <c r="F31" s="27">
        <f t="shared" si="0"/>
        <v>0.85365853658536583</v>
      </c>
      <c r="G31" s="6">
        <v>6</v>
      </c>
      <c r="H31" s="27">
        <f t="shared" si="1"/>
        <v>0.14634146341463414</v>
      </c>
      <c r="I31" s="6">
        <v>5</v>
      </c>
      <c r="J31" s="27">
        <f t="shared" si="2"/>
        <v>0.12195121951219512</v>
      </c>
      <c r="K31" s="10">
        <v>26</v>
      </c>
      <c r="L31" s="14">
        <v>173053.5</v>
      </c>
      <c r="M31" s="14">
        <v>140550</v>
      </c>
      <c r="N31" s="14">
        <v>6056873</v>
      </c>
      <c r="O31" s="14">
        <v>843300</v>
      </c>
      <c r="P31" s="6">
        <v>6</v>
      </c>
      <c r="Q31" s="6">
        <v>30</v>
      </c>
      <c r="R31" s="6">
        <v>5</v>
      </c>
      <c r="S31" s="6">
        <v>0</v>
      </c>
      <c r="T31" s="6">
        <v>0</v>
      </c>
      <c r="U31" s="6">
        <v>0</v>
      </c>
      <c r="V31" s="6">
        <v>0</v>
      </c>
      <c r="W31" s="14">
        <v>768.34</v>
      </c>
      <c r="X31" s="14">
        <v>18.739999999999998</v>
      </c>
      <c r="Y31" s="5">
        <v>1.993617E-2</v>
      </c>
      <c r="Z31" s="6">
        <v>0</v>
      </c>
      <c r="AA31" s="15">
        <v>0</v>
      </c>
      <c r="AB31" s="5">
        <v>0</v>
      </c>
      <c r="AC31" s="13">
        <v>6</v>
      </c>
      <c r="AD31" s="13">
        <v>0</v>
      </c>
      <c r="AE31" s="13">
        <f t="shared" si="3"/>
        <v>6</v>
      </c>
      <c r="AF31" s="13">
        <v>24</v>
      </c>
      <c r="AG31" s="13">
        <v>9</v>
      </c>
      <c r="AH31" s="13">
        <v>2</v>
      </c>
      <c r="AI31" s="13">
        <f t="shared" si="4"/>
        <v>11</v>
      </c>
      <c r="AJ31" s="13">
        <v>0</v>
      </c>
      <c r="AK31" s="13">
        <f t="shared" si="5"/>
        <v>2</v>
      </c>
    </row>
    <row r="32" spans="1:37" x14ac:dyDescent="0.25">
      <c r="A32" s="210" t="s">
        <v>64</v>
      </c>
      <c r="B32" s="21" t="s">
        <v>76</v>
      </c>
      <c r="C32" s="5">
        <v>521.64930600000002</v>
      </c>
      <c r="D32" s="161">
        <v>39</v>
      </c>
      <c r="E32" s="6">
        <v>32</v>
      </c>
      <c r="F32" s="4">
        <f t="shared" si="0"/>
        <v>0.82051282051282048</v>
      </c>
      <c r="G32" s="6">
        <v>7</v>
      </c>
      <c r="H32" s="4">
        <f t="shared" si="1"/>
        <v>0.17948717948717949</v>
      </c>
      <c r="I32" s="6">
        <v>4</v>
      </c>
      <c r="J32" s="4">
        <f t="shared" si="2"/>
        <v>0.10256410256410256</v>
      </c>
      <c r="K32" s="10">
        <v>23</v>
      </c>
      <c r="L32" s="3">
        <v>28890.94</v>
      </c>
      <c r="M32" s="3">
        <v>62484.3</v>
      </c>
      <c r="N32" s="3">
        <v>924510</v>
      </c>
      <c r="O32" s="3">
        <v>437390</v>
      </c>
      <c r="P32" s="6">
        <v>29</v>
      </c>
      <c r="Q32" s="6">
        <v>7</v>
      </c>
      <c r="R32" s="6">
        <v>0</v>
      </c>
      <c r="S32" s="6">
        <v>3</v>
      </c>
      <c r="T32" s="6">
        <v>3</v>
      </c>
      <c r="U32" s="6">
        <v>1</v>
      </c>
      <c r="V32" s="6">
        <v>2</v>
      </c>
      <c r="W32" s="3">
        <v>141746.79905999999</v>
      </c>
      <c r="X32" s="3">
        <v>3634.53</v>
      </c>
      <c r="Y32" s="5">
        <v>13.757637000000001</v>
      </c>
      <c r="Z32" s="6">
        <v>0</v>
      </c>
      <c r="AA32" s="7">
        <v>115.1232</v>
      </c>
      <c r="AB32" s="5">
        <v>6.3957329999999999</v>
      </c>
      <c r="AC32" s="13">
        <v>0</v>
      </c>
      <c r="AD32" s="13">
        <v>0</v>
      </c>
      <c r="AE32" s="13">
        <f t="shared" si="3"/>
        <v>0</v>
      </c>
      <c r="AF32" s="13">
        <v>3</v>
      </c>
      <c r="AG32" s="13">
        <v>29</v>
      </c>
      <c r="AH32" s="13">
        <v>7</v>
      </c>
      <c r="AI32" s="13">
        <f t="shared" si="4"/>
        <v>36</v>
      </c>
      <c r="AJ32" s="13">
        <v>0</v>
      </c>
      <c r="AK32" s="13">
        <f t="shared" si="5"/>
        <v>7</v>
      </c>
    </row>
    <row r="33" spans="1:37" x14ac:dyDescent="0.25">
      <c r="A33" s="210" t="s">
        <v>86</v>
      </c>
      <c r="B33" s="21" t="s">
        <v>75</v>
      </c>
      <c r="C33" s="5">
        <v>923.70057799999995</v>
      </c>
      <c r="D33" s="161">
        <v>39</v>
      </c>
      <c r="E33" s="6">
        <v>34</v>
      </c>
      <c r="F33" s="4">
        <f t="shared" si="0"/>
        <v>0.87179487179487181</v>
      </c>
      <c r="G33" s="6">
        <v>5</v>
      </c>
      <c r="H33" s="4">
        <f t="shared" si="1"/>
        <v>0.12820512820512819</v>
      </c>
      <c r="I33" s="6">
        <v>16</v>
      </c>
      <c r="J33" s="4">
        <f t="shared" si="2"/>
        <v>0.41025641025641024</v>
      </c>
      <c r="K33" s="10">
        <v>15</v>
      </c>
      <c r="L33" s="3">
        <v>30902.65</v>
      </c>
      <c r="M33" s="3">
        <v>442360</v>
      </c>
      <c r="N33" s="3">
        <v>1050690</v>
      </c>
      <c r="O33" s="3">
        <v>2211800</v>
      </c>
      <c r="P33" s="6">
        <v>18</v>
      </c>
      <c r="Q33" s="6">
        <v>15</v>
      </c>
      <c r="R33" s="6">
        <v>0</v>
      </c>
      <c r="S33" s="6">
        <v>6</v>
      </c>
      <c r="T33" s="6">
        <v>14</v>
      </c>
      <c r="U33" s="6">
        <v>2</v>
      </c>
      <c r="V33" s="6">
        <v>0</v>
      </c>
      <c r="W33" s="3">
        <v>625133.9</v>
      </c>
      <c r="X33" s="3">
        <v>16029.07</v>
      </c>
      <c r="Y33" s="5">
        <v>54.521700000000003</v>
      </c>
      <c r="Z33" s="6">
        <v>26</v>
      </c>
      <c r="AA33" s="7">
        <v>896.32299999999998</v>
      </c>
      <c r="AB33" s="5">
        <v>26.362439999999999</v>
      </c>
      <c r="AC33" s="13">
        <v>1</v>
      </c>
      <c r="AD33" s="13">
        <v>0</v>
      </c>
      <c r="AE33" s="13">
        <f t="shared" si="3"/>
        <v>1</v>
      </c>
      <c r="AF33" s="13">
        <v>38</v>
      </c>
      <c r="AG33" s="13">
        <v>0</v>
      </c>
      <c r="AH33" s="13">
        <v>0</v>
      </c>
      <c r="AI33" s="13">
        <f t="shared" si="4"/>
        <v>0</v>
      </c>
      <c r="AJ33" s="13">
        <v>0</v>
      </c>
      <c r="AK33" s="13">
        <f t="shared" si="5"/>
        <v>0</v>
      </c>
    </row>
    <row r="34" spans="1:37" x14ac:dyDescent="0.25">
      <c r="A34" s="210" t="s">
        <v>59</v>
      </c>
      <c r="B34" s="21" t="s">
        <v>78</v>
      </c>
      <c r="C34" s="5">
        <v>890.81990800000005</v>
      </c>
      <c r="D34" s="161">
        <v>38</v>
      </c>
      <c r="E34" s="6">
        <v>30</v>
      </c>
      <c r="F34" s="4">
        <f t="shared" si="0"/>
        <v>0.78947368421052633</v>
      </c>
      <c r="G34" s="6">
        <v>8</v>
      </c>
      <c r="H34" s="4">
        <f t="shared" si="1"/>
        <v>0.21052631578947367</v>
      </c>
      <c r="I34" s="6">
        <v>17</v>
      </c>
      <c r="J34" s="4">
        <f t="shared" si="2"/>
        <v>0.44736842105263158</v>
      </c>
      <c r="K34" s="10">
        <v>23</v>
      </c>
      <c r="L34" s="3">
        <v>25354.33</v>
      </c>
      <c r="M34" s="3">
        <v>96393.9</v>
      </c>
      <c r="N34" s="3">
        <v>760630</v>
      </c>
      <c r="O34" s="3">
        <v>771151</v>
      </c>
      <c r="P34" s="6">
        <v>24</v>
      </c>
      <c r="Q34" s="6">
        <v>6</v>
      </c>
      <c r="R34" s="6">
        <v>4</v>
      </c>
      <c r="S34" s="6">
        <v>4</v>
      </c>
      <c r="T34" s="6">
        <v>0</v>
      </c>
      <c r="U34" s="6">
        <v>1</v>
      </c>
      <c r="V34" s="6">
        <v>2</v>
      </c>
      <c r="W34" s="3">
        <v>71930.782193999999</v>
      </c>
      <c r="X34" s="3">
        <v>1892.915</v>
      </c>
      <c r="Y34" s="5">
        <v>4.941103</v>
      </c>
      <c r="Z34" s="6">
        <v>1</v>
      </c>
      <c r="AA34" s="7">
        <v>133.67019999999999</v>
      </c>
      <c r="AB34" s="5">
        <v>19.095742999999999</v>
      </c>
      <c r="AC34" s="13">
        <v>12</v>
      </c>
      <c r="AD34" s="13">
        <v>0</v>
      </c>
      <c r="AE34" s="13">
        <f t="shared" si="3"/>
        <v>12</v>
      </c>
      <c r="AF34" s="13">
        <v>13</v>
      </c>
      <c r="AG34" s="13">
        <v>13</v>
      </c>
      <c r="AH34" s="13">
        <v>0</v>
      </c>
      <c r="AI34" s="13">
        <f t="shared" si="4"/>
        <v>13</v>
      </c>
      <c r="AJ34" s="13">
        <v>0</v>
      </c>
      <c r="AK34" s="13">
        <f t="shared" si="5"/>
        <v>0</v>
      </c>
    </row>
    <row r="35" spans="1:37" x14ac:dyDescent="0.25">
      <c r="A35" s="210" t="s">
        <v>58</v>
      </c>
      <c r="B35" s="21" t="s">
        <v>75</v>
      </c>
      <c r="C35" s="5">
        <v>923.70057799999995</v>
      </c>
      <c r="D35" s="161">
        <v>32</v>
      </c>
      <c r="E35" s="6">
        <v>28</v>
      </c>
      <c r="F35" s="4">
        <f t="shared" si="0"/>
        <v>0.875</v>
      </c>
      <c r="G35" s="6">
        <v>4</v>
      </c>
      <c r="H35" s="4">
        <f t="shared" si="1"/>
        <v>0.125</v>
      </c>
      <c r="I35" s="6">
        <v>2</v>
      </c>
      <c r="J35" s="4">
        <f t="shared" si="2"/>
        <v>6.25E-2</v>
      </c>
      <c r="K35" s="10">
        <v>19</v>
      </c>
      <c r="L35" s="3">
        <v>25235.7</v>
      </c>
      <c r="M35" s="3">
        <v>57700</v>
      </c>
      <c r="N35" s="3">
        <v>706600</v>
      </c>
      <c r="O35" s="3">
        <v>230800</v>
      </c>
      <c r="P35" s="6">
        <v>24</v>
      </c>
      <c r="Q35" s="6">
        <v>8</v>
      </c>
      <c r="R35" s="6">
        <v>0</v>
      </c>
      <c r="S35" s="6">
        <v>0</v>
      </c>
      <c r="T35" s="6">
        <v>4</v>
      </c>
      <c r="U35" s="6">
        <v>1</v>
      </c>
      <c r="V35" s="6">
        <v>2</v>
      </c>
      <c r="W35" s="3">
        <v>161430.12182599999</v>
      </c>
      <c r="X35" s="3">
        <v>5044.6899999999996</v>
      </c>
      <c r="Y35" s="5">
        <v>21.771681000000001</v>
      </c>
      <c r="Z35" s="6">
        <v>5</v>
      </c>
      <c r="AA35" s="7">
        <v>253.81819999999999</v>
      </c>
      <c r="AB35" s="5">
        <v>15.863637000000001</v>
      </c>
      <c r="AC35" s="13">
        <v>1</v>
      </c>
      <c r="AD35" s="13">
        <v>0</v>
      </c>
      <c r="AE35" s="13">
        <f t="shared" si="3"/>
        <v>1</v>
      </c>
      <c r="AF35" s="13">
        <v>2</v>
      </c>
      <c r="AG35" s="13">
        <v>26</v>
      </c>
      <c r="AH35" s="13">
        <v>3</v>
      </c>
      <c r="AI35" s="13">
        <f t="shared" si="4"/>
        <v>29</v>
      </c>
      <c r="AJ35" s="13">
        <v>0</v>
      </c>
      <c r="AK35" s="13">
        <f t="shared" si="5"/>
        <v>3</v>
      </c>
    </row>
    <row r="36" spans="1:37" x14ac:dyDescent="0.25">
      <c r="A36" s="210" t="s">
        <v>70</v>
      </c>
      <c r="B36" s="21" t="s">
        <v>74</v>
      </c>
      <c r="C36" s="5">
        <v>1530.831891</v>
      </c>
      <c r="D36" s="161">
        <v>31</v>
      </c>
      <c r="E36" s="6">
        <v>13</v>
      </c>
      <c r="F36" s="4">
        <f t="shared" si="0"/>
        <v>0.41935483870967744</v>
      </c>
      <c r="G36" s="6">
        <v>18</v>
      </c>
      <c r="H36" s="4">
        <f t="shared" si="1"/>
        <v>0.58064516129032262</v>
      </c>
      <c r="I36" s="6">
        <v>3</v>
      </c>
      <c r="J36" s="4">
        <f t="shared" si="2"/>
        <v>9.6774193548387094E-2</v>
      </c>
      <c r="K36" s="10">
        <v>8</v>
      </c>
      <c r="L36" s="3">
        <v>103660</v>
      </c>
      <c r="M36" s="3">
        <v>76030</v>
      </c>
      <c r="N36" s="3">
        <v>1347580</v>
      </c>
      <c r="O36" s="3">
        <v>1368540</v>
      </c>
      <c r="P36" s="6">
        <v>30</v>
      </c>
      <c r="Q36" s="6">
        <v>1</v>
      </c>
      <c r="R36" s="6">
        <v>0</v>
      </c>
      <c r="S36" s="6">
        <v>0</v>
      </c>
      <c r="T36" s="6">
        <v>0</v>
      </c>
      <c r="U36" s="6">
        <v>0</v>
      </c>
      <c r="V36" s="6">
        <v>5</v>
      </c>
      <c r="W36" s="3">
        <v>1003.382874</v>
      </c>
      <c r="X36" s="3">
        <v>32.367199999999997</v>
      </c>
      <c r="Y36" s="5">
        <v>0.13773299999999999</v>
      </c>
      <c r="Z36" s="6">
        <v>0</v>
      </c>
      <c r="AA36" s="7">
        <v>2.56</v>
      </c>
      <c r="AB36" s="5">
        <v>2.56</v>
      </c>
      <c r="AC36" s="13">
        <v>0</v>
      </c>
      <c r="AD36" s="13">
        <v>0</v>
      </c>
      <c r="AE36" s="13">
        <f t="shared" si="3"/>
        <v>0</v>
      </c>
      <c r="AF36" s="13">
        <v>28</v>
      </c>
      <c r="AG36" s="13">
        <v>3</v>
      </c>
      <c r="AH36" s="13">
        <v>0</v>
      </c>
      <c r="AI36" s="13">
        <f t="shared" si="4"/>
        <v>3</v>
      </c>
      <c r="AJ36" s="13">
        <v>0</v>
      </c>
      <c r="AK36" s="13">
        <f t="shared" si="5"/>
        <v>0</v>
      </c>
    </row>
    <row r="37" spans="1:37" x14ac:dyDescent="0.25">
      <c r="A37" s="210" t="s">
        <v>57</v>
      </c>
      <c r="B37" s="21" t="s">
        <v>76</v>
      </c>
      <c r="C37" s="5">
        <v>521.64930600000002</v>
      </c>
      <c r="D37" s="161">
        <v>22</v>
      </c>
      <c r="E37" s="6">
        <v>20</v>
      </c>
      <c r="F37" s="4">
        <f t="shared" si="0"/>
        <v>0.90909090909090906</v>
      </c>
      <c r="G37" s="6">
        <v>2</v>
      </c>
      <c r="H37" s="4">
        <f t="shared" si="1"/>
        <v>9.0909090909090912E-2</v>
      </c>
      <c r="I37" s="6">
        <v>8</v>
      </c>
      <c r="J37" s="4">
        <f t="shared" si="2"/>
        <v>0.36363636363636365</v>
      </c>
      <c r="K37" s="10">
        <v>10</v>
      </c>
      <c r="L37" s="3">
        <v>26650</v>
      </c>
      <c r="M37" s="3">
        <v>78100</v>
      </c>
      <c r="N37" s="3">
        <v>533000</v>
      </c>
      <c r="O37" s="3">
        <v>156200</v>
      </c>
      <c r="P37" s="6">
        <v>15</v>
      </c>
      <c r="Q37" s="6">
        <v>4</v>
      </c>
      <c r="R37" s="6">
        <v>2</v>
      </c>
      <c r="S37" s="6">
        <v>1</v>
      </c>
      <c r="T37" s="6">
        <v>1</v>
      </c>
      <c r="U37" s="6">
        <v>0</v>
      </c>
      <c r="V37" s="6">
        <v>1</v>
      </c>
      <c r="W37" s="3">
        <v>34492.630797999998</v>
      </c>
      <c r="X37" s="3">
        <v>1567.847</v>
      </c>
      <c r="Y37" s="5">
        <v>10.668956</v>
      </c>
      <c r="Z37" s="6">
        <v>2</v>
      </c>
      <c r="AA37" s="7">
        <v>45.769599999999997</v>
      </c>
      <c r="AB37" s="5">
        <v>9.1539199999999994</v>
      </c>
      <c r="AC37" s="13">
        <v>3</v>
      </c>
      <c r="AD37" s="13">
        <v>0</v>
      </c>
      <c r="AE37" s="13">
        <f t="shared" si="3"/>
        <v>3</v>
      </c>
      <c r="AF37" s="13">
        <v>1</v>
      </c>
      <c r="AG37" s="13">
        <v>16</v>
      </c>
      <c r="AH37" s="13">
        <v>2</v>
      </c>
      <c r="AI37" s="13">
        <f t="shared" si="4"/>
        <v>18</v>
      </c>
      <c r="AJ37" s="13">
        <v>0</v>
      </c>
      <c r="AK37" s="13">
        <f t="shared" si="5"/>
        <v>2</v>
      </c>
    </row>
    <row r="38" spans="1:37" x14ac:dyDescent="0.25">
      <c r="A38" s="210" t="s">
        <v>79</v>
      </c>
      <c r="B38" s="21" t="s">
        <v>76</v>
      </c>
      <c r="C38" s="5">
        <v>521.64930600000002</v>
      </c>
      <c r="D38" s="161">
        <v>19</v>
      </c>
      <c r="E38" s="6">
        <v>4</v>
      </c>
      <c r="F38" s="4">
        <f t="shared" si="0"/>
        <v>0.21052631578947367</v>
      </c>
      <c r="G38" s="6">
        <v>15</v>
      </c>
      <c r="H38" s="4">
        <f t="shared" si="1"/>
        <v>0.78947368421052633</v>
      </c>
      <c r="I38" s="6">
        <v>1</v>
      </c>
      <c r="J38" s="4">
        <f t="shared" si="2"/>
        <v>5.2631578947368418E-2</v>
      </c>
      <c r="K38" s="10">
        <v>1</v>
      </c>
      <c r="L38" s="3">
        <v>59320</v>
      </c>
      <c r="M38" s="3">
        <v>60013.3</v>
      </c>
      <c r="N38" s="3">
        <v>237280</v>
      </c>
      <c r="O38" s="3">
        <v>900200</v>
      </c>
      <c r="P38" s="6">
        <v>18</v>
      </c>
      <c r="Q38" s="6">
        <v>0</v>
      </c>
      <c r="R38" s="6">
        <v>0</v>
      </c>
      <c r="S38" s="6">
        <v>1</v>
      </c>
      <c r="T38" s="6">
        <v>0</v>
      </c>
      <c r="U38" s="6">
        <v>2</v>
      </c>
      <c r="V38" s="6">
        <v>0</v>
      </c>
      <c r="W38" s="3">
        <v>40756.6</v>
      </c>
      <c r="X38" s="3">
        <v>2145.0859999999998</v>
      </c>
      <c r="Y38" s="5">
        <v>5.6386000000000003</v>
      </c>
      <c r="Z38" s="6">
        <v>0</v>
      </c>
      <c r="AA38" s="7">
        <v>56.424799999999998</v>
      </c>
      <c r="AB38" s="5">
        <v>6.2694200000000002</v>
      </c>
      <c r="AC38" s="13">
        <v>14</v>
      </c>
      <c r="AD38" s="13">
        <v>0</v>
      </c>
      <c r="AE38" s="13">
        <f t="shared" si="3"/>
        <v>14</v>
      </c>
      <c r="AF38" s="13">
        <v>0</v>
      </c>
      <c r="AG38" s="13">
        <v>5</v>
      </c>
      <c r="AH38" s="13">
        <v>0</v>
      </c>
      <c r="AI38" s="13">
        <f t="shared" si="4"/>
        <v>5</v>
      </c>
      <c r="AJ38" s="13">
        <v>0</v>
      </c>
      <c r="AK38" s="13">
        <f t="shared" si="5"/>
        <v>0</v>
      </c>
    </row>
    <row r="39" spans="1:37" x14ac:dyDescent="0.25">
      <c r="A39" s="210" t="s">
        <v>54</v>
      </c>
      <c r="B39" s="21" t="s">
        <v>75</v>
      </c>
      <c r="C39" s="5">
        <v>923.70057799999995</v>
      </c>
      <c r="D39" s="161">
        <v>7</v>
      </c>
      <c r="E39" s="6">
        <v>5</v>
      </c>
      <c r="F39" s="4">
        <f t="shared" si="0"/>
        <v>0.7142857142857143</v>
      </c>
      <c r="G39" s="6">
        <v>2</v>
      </c>
      <c r="H39" s="4">
        <f t="shared" si="1"/>
        <v>0.2857142857142857</v>
      </c>
      <c r="I39" s="6">
        <v>0</v>
      </c>
      <c r="J39" s="4">
        <f t="shared" si="2"/>
        <v>0</v>
      </c>
      <c r="K39" s="10">
        <v>5</v>
      </c>
      <c r="L39" s="3">
        <v>75480</v>
      </c>
      <c r="M39" s="3">
        <v>6753550</v>
      </c>
      <c r="N39" s="3">
        <v>377400</v>
      </c>
      <c r="O39" s="3">
        <v>13507100</v>
      </c>
      <c r="P39" s="6">
        <v>1</v>
      </c>
      <c r="Q39" s="6">
        <v>6</v>
      </c>
      <c r="R39" s="6">
        <v>0</v>
      </c>
      <c r="S39" s="6">
        <v>0</v>
      </c>
      <c r="T39" s="6">
        <v>0</v>
      </c>
      <c r="U39" s="6">
        <v>0</v>
      </c>
      <c r="V39" s="6">
        <v>1</v>
      </c>
      <c r="W39" s="14">
        <v>0</v>
      </c>
      <c r="X39" s="14">
        <v>0</v>
      </c>
      <c r="Y39" s="5">
        <v>0</v>
      </c>
      <c r="Z39" s="6">
        <v>0</v>
      </c>
      <c r="AA39" s="15">
        <v>0</v>
      </c>
      <c r="AB39" s="5">
        <v>0</v>
      </c>
      <c r="AC39" s="13">
        <v>0</v>
      </c>
      <c r="AD39" s="13">
        <v>0</v>
      </c>
      <c r="AE39" s="13">
        <f t="shared" si="3"/>
        <v>0</v>
      </c>
      <c r="AF39" s="13">
        <v>5</v>
      </c>
      <c r="AG39" s="13">
        <v>2</v>
      </c>
      <c r="AH39" s="13">
        <v>0</v>
      </c>
      <c r="AI39" s="13">
        <f t="shared" si="4"/>
        <v>2</v>
      </c>
      <c r="AJ39" s="13">
        <v>0</v>
      </c>
      <c r="AK39" s="13">
        <f t="shared" si="5"/>
        <v>0</v>
      </c>
    </row>
    <row r="40" spans="1:37" x14ac:dyDescent="0.25">
      <c r="A40" s="16" t="s">
        <v>84</v>
      </c>
      <c r="B40" s="22" t="s">
        <v>76</v>
      </c>
      <c r="C40" s="20">
        <v>521.64930600000002</v>
      </c>
      <c r="D40" s="161">
        <v>0</v>
      </c>
      <c r="E40" s="16">
        <v>0</v>
      </c>
      <c r="F40" s="17">
        <v>0</v>
      </c>
      <c r="G40" s="16">
        <v>0</v>
      </c>
      <c r="H40" s="17">
        <v>0</v>
      </c>
      <c r="I40" s="16">
        <v>0</v>
      </c>
      <c r="J40" s="17">
        <v>0</v>
      </c>
      <c r="K40" s="18">
        <v>0</v>
      </c>
      <c r="L40" s="19">
        <v>0</v>
      </c>
      <c r="M40" s="19">
        <v>0</v>
      </c>
      <c r="N40" s="19">
        <v>0</v>
      </c>
      <c r="O40" s="19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  <c r="W40" s="19">
        <v>0</v>
      </c>
      <c r="X40" s="19">
        <v>0</v>
      </c>
      <c r="Y40" s="20">
        <v>0</v>
      </c>
      <c r="Z40" s="16">
        <v>0</v>
      </c>
      <c r="AA40" s="7">
        <v>0</v>
      </c>
      <c r="AB40" s="5">
        <v>0</v>
      </c>
      <c r="AC40" s="13">
        <v>0</v>
      </c>
      <c r="AD40" s="13">
        <v>0</v>
      </c>
      <c r="AE40" s="13">
        <f t="shared" si="3"/>
        <v>0</v>
      </c>
      <c r="AF40" s="13">
        <v>0</v>
      </c>
      <c r="AG40" s="13">
        <v>0</v>
      </c>
      <c r="AH40" s="13">
        <v>0</v>
      </c>
      <c r="AI40" s="13">
        <f t="shared" si="4"/>
        <v>0</v>
      </c>
      <c r="AJ40" s="13">
        <v>0</v>
      </c>
      <c r="AK40" s="13">
        <f t="shared" si="5"/>
        <v>0</v>
      </c>
    </row>
    <row r="41" spans="1:37" x14ac:dyDescent="0.25">
      <c r="C41" s="75"/>
      <c r="D41" s="68"/>
      <c r="F41" s="69"/>
      <c r="H41" s="69"/>
      <c r="J41" s="69"/>
      <c r="K41" s="76"/>
      <c r="L41" s="70"/>
      <c r="M41" s="70"/>
      <c r="N41" s="70"/>
      <c r="O41" s="70"/>
      <c r="W41" s="70"/>
      <c r="X41" s="70"/>
      <c r="Y41" s="75"/>
      <c r="AA41" s="77"/>
      <c r="AB41" s="75"/>
      <c r="AC41" s="78"/>
      <c r="AD41" s="78"/>
      <c r="AE41" s="78"/>
      <c r="AF41" s="78"/>
      <c r="AG41" s="78"/>
      <c r="AH41" s="78"/>
      <c r="AI41" s="78"/>
      <c r="AJ41" s="78"/>
      <c r="AK41" s="78"/>
    </row>
    <row r="42" spans="1:37" x14ac:dyDescent="0.25">
      <c r="A42" s="74" t="s">
        <v>184</v>
      </c>
    </row>
    <row r="43" spans="1:37" x14ac:dyDescent="0.25">
      <c r="A43" s="6"/>
      <c r="B43" s="21"/>
      <c r="C43" s="6"/>
      <c r="D43" s="6"/>
      <c r="E43" s="237" t="s">
        <v>1</v>
      </c>
      <c r="F43" s="237"/>
      <c r="G43" s="237"/>
      <c r="H43" s="237"/>
      <c r="I43" s="237"/>
      <c r="J43" s="237"/>
      <c r="K43" s="237"/>
      <c r="L43" s="237"/>
      <c r="M43" s="237"/>
      <c r="N43" s="237"/>
      <c r="O43" s="237"/>
      <c r="P43" s="237"/>
      <c r="Q43" s="237"/>
      <c r="R43" s="237"/>
      <c r="S43" s="237"/>
      <c r="T43" s="237"/>
      <c r="U43" s="237"/>
      <c r="V43" s="237"/>
      <c r="W43" s="238" t="s">
        <v>35</v>
      </c>
      <c r="X43" s="238"/>
      <c r="Y43" s="238"/>
      <c r="Z43" s="238"/>
      <c r="AA43" s="238"/>
      <c r="AB43" s="238"/>
      <c r="AC43" s="239" t="s">
        <v>40</v>
      </c>
      <c r="AD43" s="239"/>
      <c r="AE43" s="239"/>
      <c r="AF43" s="239"/>
      <c r="AG43" s="239"/>
      <c r="AH43" s="239"/>
      <c r="AI43" s="239"/>
      <c r="AJ43" s="239"/>
      <c r="AK43" s="239"/>
    </row>
    <row r="44" spans="1:37" x14ac:dyDescent="0.25">
      <c r="A44" s="6"/>
      <c r="B44" s="21"/>
      <c r="C44" s="6"/>
      <c r="D44" s="6"/>
      <c r="E44" s="240" t="s">
        <v>31</v>
      </c>
      <c r="F44" s="240"/>
      <c r="G44" s="240"/>
      <c r="H44" s="240"/>
      <c r="I44" s="240"/>
      <c r="J44" s="240"/>
      <c r="K44" s="10"/>
      <c r="L44" s="239" t="s">
        <v>22</v>
      </c>
      <c r="M44" s="239"/>
      <c r="N44" s="244" t="s">
        <v>222</v>
      </c>
      <c r="O44" s="245"/>
      <c r="P44" s="241" t="s">
        <v>33</v>
      </c>
      <c r="Q44" s="241"/>
      <c r="R44" s="241"/>
      <c r="S44" s="241"/>
      <c r="T44" s="6"/>
      <c r="U44" s="6"/>
      <c r="V44" s="6"/>
      <c r="W44" s="242" t="s">
        <v>6</v>
      </c>
      <c r="X44" s="242"/>
      <c r="Y44" s="242"/>
      <c r="Z44" s="242"/>
      <c r="AA44" s="241" t="s">
        <v>39</v>
      </c>
      <c r="AB44" s="241"/>
      <c r="AC44" s="243" t="s">
        <v>7</v>
      </c>
      <c r="AD44" s="243"/>
      <c r="AE44" s="243"/>
      <c r="AF44" s="243"/>
      <c r="AG44" s="243"/>
      <c r="AH44" s="243"/>
      <c r="AI44" s="243"/>
      <c r="AJ44" s="243"/>
      <c r="AK44" s="243"/>
    </row>
    <row r="45" spans="1:37" s="8" customFormat="1" ht="45" x14ac:dyDescent="0.25">
      <c r="A45" s="23" t="s">
        <v>24</v>
      </c>
      <c r="B45" s="12" t="s">
        <v>25</v>
      </c>
      <c r="C45" s="12" t="s">
        <v>21</v>
      </c>
      <c r="D45" s="157" t="s">
        <v>0</v>
      </c>
      <c r="E45" s="11" t="s">
        <v>14</v>
      </c>
      <c r="F45" s="11" t="s">
        <v>27</v>
      </c>
      <c r="G45" s="11" t="s">
        <v>26</v>
      </c>
      <c r="H45" s="12" t="s">
        <v>28</v>
      </c>
      <c r="I45" s="12" t="s">
        <v>29</v>
      </c>
      <c r="J45" s="12" t="s">
        <v>30</v>
      </c>
      <c r="K45" s="12" t="s">
        <v>32</v>
      </c>
      <c r="L45" s="23" t="s">
        <v>14</v>
      </c>
      <c r="M45" s="12" t="s">
        <v>26</v>
      </c>
      <c r="N45" s="23" t="s">
        <v>14</v>
      </c>
      <c r="O45" s="12" t="s">
        <v>26</v>
      </c>
      <c r="P45" s="11" t="s">
        <v>2</v>
      </c>
      <c r="Q45" s="11" t="s">
        <v>3</v>
      </c>
      <c r="R45" s="12" t="s">
        <v>16</v>
      </c>
      <c r="S45" s="11" t="s">
        <v>15</v>
      </c>
      <c r="T45" s="12" t="s">
        <v>34</v>
      </c>
      <c r="U45" s="12" t="s">
        <v>4</v>
      </c>
      <c r="V45" s="12" t="s">
        <v>5</v>
      </c>
      <c r="W45" s="11" t="s">
        <v>17</v>
      </c>
      <c r="X45" s="11" t="s">
        <v>36</v>
      </c>
      <c r="Y45" s="11" t="s">
        <v>37</v>
      </c>
      <c r="Z45" s="11" t="s">
        <v>38</v>
      </c>
      <c r="AA45" s="11" t="s">
        <v>18</v>
      </c>
      <c r="AB45" s="11" t="s">
        <v>19</v>
      </c>
      <c r="AC45" s="11" t="s">
        <v>8</v>
      </c>
      <c r="AD45" s="11" t="s">
        <v>10</v>
      </c>
      <c r="AE45" s="11" t="s">
        <v>23</v>
      </c>
      <c r="AF45" s="11" t="s">
        <v>9</v>
      </c>
      <c r="AG45" s="11" t="s">
        <v>11</v>
      </c>
      <c r="AH45" s="11" t="s">
        <v>12</v>
      </c>
      <c r="AI45" s="11" t="s">
        <v>41</v>
      </c>
      <c r="AJ45" s="11" t="s">
        <v>13</v>
      </c>
      <c r="AK45" s="11" t="s">
        <v>20</v>
      </c>
    </row>
    <row r="46" spans="1:37" x14ac:dyDescent="0.25">
      <c r="A46" s="6" t="s">
        <v>166</v>
      </c>
      <c r="B46" s="21" t="s">
        <v>144</v>
      </c>
      <c r="C46" s="5">
        <v>1417.179541</v>
      </c>
      <c r="D46" s="161">
        <v>338</v>
      </c>
      <c r="E46" s="6">
        <v>250</v>
      </c>
      <c r="F46" s="4">
        <f t="shared" ref="F46:F60" si="6">E46/D46</f>
        <v>0.73964497041420119</v>
      </c>
      <c r="G46" s="6">
        <v>88</v>
      </c>
      <c r="H46" s="4">
        <f t="shared" ref="H46:H60" si="7">G46/D46</f>
        <v>0.26035502958579881</v>
      </c>
      <c r="I46" s="6">
        <v>14</v>
      </c>
      <c r="J46" s="4">
        <f t="shared" ref="J46:J60" si="8">I46/D46</f>
        <v>4.142011834319527E-2</v>
      </c>
      <c r="K46" s="10">
        <v>153</v>
      </c>
      <c r="L46" s="3">
        <v>37177.800000000003</v>
      </c>
      <c r="M46" s="3">
        <v>86307.1</v>
      </c>
      <c r="N46" s="3">
        <v>9294450</v>
      </c>
      <c r="O46" s="3">
        <v>7595026</v>
      </c>
      <c r="P46" s="6">
        <v>258</v>
      </c>
      <c r="Q46" s="6">
        <v>4</v>
      </c>
      <c r="R46" s="6">
        <v>73</v>
      </c>
      <c r="S46" s="6">
        <v>3</v>
      </c>
      <c r="T46" s="6">
        <v>1</v>
      </c>
      <c r="U46" s="6">
        <v>2</v>
      </c>
      <c r="V46" s="6">
        <v>7</v>
      </c>
      <c r="W46" s="3">
        <v>994275.7</v>
      </c>
      <c r="X46" s="3">
        <v>2941.6439999999998</v>
      </c>
      <c r="Y46" s="5">
        <v>8.7239599999999999</v>
      </c>
      <c r="Z46" s="6">
        <v>1</v>
      </c>
      <c r="AA46" s="7">
        <v>809.35</v>
      </c>
      <c r="AB46" s="5">
        <v>6.1314399999999996</v>
      </c>
      <c r="AC46" s="13">
        <v>287</v>
      </c>
      <c r="AD46" s="13">
        <v>38</v>
      </c>
      <c r="AE46" s="13">
        <f t="shared" ref="AE46:AE60" si="9">SUM(AC46:AD46)</f>
        <v>325</v>
      </c>
      <c r="AF46" s="13">
        <v>1</v>
      </c>
      <c r="AG46" s="13">
        <v>3</v>
      </c>
      <c r="AH46" s="13">
        <v>9</v>
      </c>
      <c r="AI46" s="13">
        <f t="shared" ref="AI46:AI60" si="10">SUM(AG46:AH46)</f>
        <v>12</v>
      </c>
      <c r="AJ46" s="13">
        <v>0</v>
      </c>
      <c r="AK46" s="13">
        <f t="shared" ref="AK46:AK60" si="11">SUM(AD46,AH46,AJ46)</f>
        <v>47</v>
      </c>
    </row>
    <row r="47" spans="1:37" x14ac:dyDescent="0.25">
      <c r="A47" s="6" t="s">
        <v>167</v>
      </c>
      <c r="B47" s="21" t="s">
        <v>144</v>
      </c>
      <c r="C47" s="5">
        <v>1417.179541</v>
      </c>
      <c r="D47" s="161">
        <v>318</v>
      </c>
      <c r="E47" s="6">
        <v>260</v>
      </c>
      <c r="F47" s="4">
        <f t="shared" si="6"/>
        <v>0.8176100628930818</v>
      </c>
      <c r="G47" s="6">
        <v>58</v>
      </c>
      <c r="H47" s="4">
        <f t="shared" si="7"/>
        <v>0.18238993710691823</v>
      </c>
      <c r="I47" s="6">
        <v>44</v>
      </c>
      <c r="J47" s="4">
        <f t="shared" si="8"/>
        <v>0.13836477987421383</v>
      </c>
      <c r="K47" s="10">
        <v>201</v>
      </c>
      <c r="L47" s="3">
        <v>26002.44</v>
      </c>
      <c r="M47" s="3">
        <v>98144.6</v>
      </c>
      <c r="N47" s="3">
        <v>6760635</v>
      </c>
      <c r="O47" s="3">
        <v>5692385</v>
      </c>
      <c r="P47" s="6">
        <v>272</v>
      </c>
      <c r="Q47" s="6">
        <v>19</v>
      </c>
      <c r="R47" s="6">
        <v>2</v>
      </c>
      <c r="S47" s="6">
        <v>25</v>
      </c>
      <c r="T47" s="6">
        <v>3</v>
      </c>
      <c r="U47" s="6">
        <v>3</v>
      </c>
      <c r="V47" s="6">
        <v>17</v>
      </c>
      <c r="W47" s="3">
        <v>572362.30000000005</v>
      </c>
      <c r="X47" s="3">
        <v>1799.88</v>
      </c>
      <c r="Y47" s="5">
        <v>7.09192</v>
      </c>
      <c r="Z47" s="6">
        <v>1</v>
      </c>
      <c r="AA47" s="7">
        <v>949.36199999999997</v>
      </c>
      <c r="AB47" s="5">
        <v>10.54846</v>
      </c>
      <c r="AC47" s="13">
        <v>28</v>
      </c>
      <c r="AD47" s="13">
        <v>0</v>
      </c>
      <c r="AE47" s="13">
        <f t="shared" si="9"/>
        <v>28</v>
      </c>
      <c r="AF47" s="13">
        <v>26</v>
      </c>
      <c r="AG47" s="13">
        <v>127</v>
      </c>
      <c r="AH47" s="13">
        <v>137</v>
      </c>
      <c r="AI47" s="13">
        <f t="shared" si="10"/>
        <v>264</v>
      </c>
      <c r="AJ47" s="13">
        <v>0</v>
      </c>
      <c r="AK47" s="13">
        <f t="shared" si="11"/>
        <v>137</v>
      </c>
    </row>
    <row r="48" spans="1:37" x14ac:dyDescent="0.25">
      <c r="A48" s="6" t="s">
        <v>168</v>
      </c>
      <c r="B48" s="21" t="s">
        <v>145</v>
      </c>
      <c r="C48" s="5">
        <v>691.34315500000002</v>
      </c>
      <c r="D48" s="161">
        <v>70</v>
      </c>
      <c r="E48" s="6">
        <v>37</v>
      </c>
      <c r="F48" s="4">
        <f t="shared" si="6"/>
        <v>0.52857142857142858</v>
      </c>
      <c r="G48" s="6">
        <v>33</v>
      </c>
      <c r="H48" s="4">
        <f t="shared" si="7"/>
        <v>0.47142857142857142</v>
      </c>
      <c r="I48" s="6">
        <v>2</v>
      </c>
      <c r="J48" s="4">
        <f t="shared" si="8"/>
        <v>2.8571428571428571E-2</v>
      </c>
      <c r="K48" s="10">
        <v>26</v>
      </c>
      <c r="L48" s="3">
        <v>24917.57</v>
      </c>
      <c r="M48" s="3">
        <v>120667.9</v>
      </c>
      <c r="N48" s="3">
        <v>921950</v>
      </c>
      <c r="O48" s="3">
        <v>3982040</v>
      </c>
      <c r="P48" s="6">
        <v>51</v>
      </c>
      <c r="Q48" s="6">
        <v>13</v>
      </c>
      <c r="R48" s="6">
        <v>1</v>
      </c>
      <c r="S48" s="6">
        <v>5</v>
      </c>
      <c r="T48" s="6">
        <v>9</v>
      </c>
      <c r="U48" s="6">
        <v>2</v>
      </c>
      <c r="V48" s="6">
        <v>2</v>
      </c>
      <c r="W48" s="3">
        <v>1372742.6</v>
      </c>
      <c r="X48" s="3">
        <v>19610.599999999999</v>
      </c>
      <c r="Y48" s="5">
        <v>32.022500000000001</v>
      </c>
      <c r="Z48" s="6">
        <v>23</v>
      </c>
      <c r="AA48" s="7">
        <v>3002.34</v>
      </c>
      <c r="AB48" s="5">
        <v>56.6479</v>
      </c>
      <c r="AC48" s="13">
        <v>8</v>
      </c>
      <c r="AD48" s="13">
        <v>0</v>
      </c>
      <c r="AE48" s="13">
        <f t="shared" si="9"/>
        <v>8</v>
      </c>
      <c r="AF48" s="13">
        <v>1</v>
      </c>
      <c r="AG48" s="13">
        <v>61</v>
      </c>
      <c r="AH48" s="13">
        <v>0</v>
      </c>
      <c r="AI48" s="13">
        <f t="shared" si="10"/>
        <v>61</v>
      </c>
      <c r="AJ48" s="13">
        <v>0</v>
      </c>
      <c r="AK48" s="13">
        <f t="shared" si="11"/>
        <v>0</v>
      </c>
    </row>
    <row r="49" spans="1:37" x14ac:dyDescent="0.25">
      <c r="A49" s="6" t="s">
        <v>169</v>
      </c>
      <c r="B49" s="21" t="s">
        <v>144</v>
      </c>
      <c r="C49" s="5">
        <v>1417.179541</v>
      </c>
      <c r="D49" s="161">
        <v>60</v>
      </c>
      <c r="E49" s="6">
        <v>56</v>
      </c>
      <c r="F49" s="4">
        <f t="shared" si="6"/>
        <v>0.93333333333333335</v>
      </c>
      <c r="G49" s="6">
        <v>4</v>
      </c>
      <c r="H49" s="4">
        <f t="shared" si="7"/>
        <v>6.6666666666666666E-2</v>
      </c>
      <c r="I49" s="6">
        <v>11</v>
      </c>
      <c r="J49" s="4">
        <f t="shared" si="8"/>
        <v>0.18333333333333332</v>
      </c>
      <c r="K49" s="10">
        <v>11</v>
      </c>
      <c r="L49" s="3">
        <v>40695.5</v>
      </c>
      <c r="M49" s="3">
        <v>213708.5</v>
      </c>
      <c r="N49" s="3">
        <v>2278950</v>
      </c>
      <c r="O49" s="3">
        <v>854834</v>
      </c>
      <c r="P49" s="6">
        <v>43</v>
      </c>
      <c r="Q49" s="6">
        <v>9</v>
      </c>
      <c r="R49" s="6">
        <v>7</v>
      </c>
      <c r="S49" s="6">
        <v>1</v>
      </c>
      <c r="T49" s="6">
        <v>3</v>
      </c>
      <c r="U49" s="6">
        <v>0</v>
      </c>
      <c r="V49" s="6">
        <v>2</v>
      </c>
      <c r="W49" s="3">
        <v>134714.5</v>
      </c>
      <c r="X49" s="3">
        <v>2245.2399999999998</v>
      </c>
      <c r="Y49" s="5">
        <v>6.6983300000000003</v>
      </c>
      <c r="Z49" s="6">
        <v>2</v>
      </c>
      <c r="AA49" s="7">
        <v>87.75</v>
      </c>
      <c r="AB49" s="5">
        <v>6.2678599999999998</v>
      </c>
      <c r="AC49" s="13">
        <v>35</v>
      </c>
      <c r="AD49" s="13">
        <v>0</v>
      </c>
      <c r="AE49" s="13">
        <f t="shared" si="9"/>
        <v>35</v>
      </c>
      <c r="AF49" s="13">
        <v>5</v>
      </c>
      <c r="AG49" s="13">
        <v>20</v>
      </c>
      <c r="AH49" s="13">
        <v>0</v>
      </c>
      <c r="AI49" s="13">
        <f t="shared" si="10"/>
        <v>20</v>
      </c>
      <c r="AJ49" s="13">
        <v>0</v>
      </c>
      <c r="AK49" s="13">
        <f t="shared" si="11"/>
        <v>0</v>
      </c>
    </row>
    <row r="50" spans="1:37" s="79" customFormat="1" x14ac:dyDescent="0.25">
      <c r="A50" s="6" t="s">
        <v>170</v>
      </c>
      <c r="B50" s="21" t="s">
        <v>145</v>
      </c>
      <c r="C50" s="5">
        <v>691.34315500000002</v>
      </c>
      <c r="D50" s="161">
        <v>55</v>
      </c>
      <c r="E50" s="6">
        <v>50</v>
      </c>
      <c r="F50" s="4">
        <f t="shared" si="6"/>
        <v>0.90909090909090906</v>
      </c>
      <c r="G50" s="6">
        <v>5</v>
      </c>
      <c r="H50" s="4">
        <f t="shared" si="7"/>
        <v>9.0909090909090912E-2</v>
      </c>
      <c r="I50" s="6">
        <v>2</v>
      </c>
      <c r="J50" s="4">
        <f t="shared" si="8"/>
        <v>3.6363636363636362E-2</v>
      </c>
      <c r="K50" s="10">
        <v>39</v>
      </c>
      <c r="L50" s="3">
        <v>45244</v>
      </c>
      <c r="M50" s="3">
        <v>22100</v>
      </c>
      <c r="N50" s="3">
        <v>2262200</v>
      </c>
      <c r="O50" s="3">
        <v>110500</v>
      </c>
      <c r="P50" s="6">
        <v>49</v>
      </c>
      <c r="Q50" s="6">
        <v>5</v>
      </c>
      <c r="R50" s="6">
        <v>0</v>
      </c>
      <c r="S50" s="6">
        <v>1</v>
      </c>
      <c r="T50" s="6">
        <v>0</v>
      </c>
      <c r="U50" s="6">
        <v>0</v>
      </c>
      <c r="V50" s="6">
        <v>0</v>
      </c>
      <c r="W50" s="3">
        <v>13894.62</v>
      </c>
      <c r="X50" s="3">
        <v>252.6294</v>
      </c>
      <c r="Y50" s="5">
        <v>1.0946070000000001</v>
      </c>
      <c r="Z50" s="6">
        <v>0</v>
      </c>
      <c r="AA50" s="7">
        <v>6.9207999999999998</v>
      </c>
      <c r="AB50" s="5">
        <v>6.9207999999999998</v>
      </c>
      <c r="AC50" s="13">
        <v>4</v>
      </c>
      <c r="AD50" s="13">
        <v>0</v>
      </c>
      <c r="AE50" s="13">
        <f t="shared" si="9"/>
        <v>4</v>
      </c>
      <c r="AF50" s="13">
        <v>26</v>
      </c>
      <c r="AG50" s="13">
        <v>25</v>
      </c>
      <c r="AH50" s="13">
        <v>0</v>
      </c>
      <c r="AI50" s="2">
        <f t="shared" si="10"/>
        <v>25</v>
      </c>
      <c r="AJ50" s="13">
        <v>0</v>
      </c>
      <c r="AK50" s="13">
        <f t="shared" si="11"/>
        <v>0</v>
      </c>
    </row>
    <row r="51" spans="1:37" s="79" customFormat="1" x14ac:dyDescent="0.25">
      <c r="A51" s="6" t="s">
        <v>185</v>
      </c>
      <c r="B51" s="21" t="s">
        <v>145</v>
      </c>
      <c r="C51" s="5">
        <v>691.34315500000002</v>
      </c>
      <c r="D51" s="161">
        <v>38</v>
      </c>
      <c r="E51" s="6">
        <v>32</v>
      </c>
      <c r="F51" s="4">
        <f t="shared" si="6"/>
        <v>0.84210526315789469</v>
      </c>
      <c r="G51" s="6">
        <v>6</v>
      </c>
      <c r="H51" s="4">
        <f t="shared" si="7"/>
        <v>0.15789473684210525</v>
      </c>
      <c r="I51" s="6">
        <v>1</v>
      </c>
      <c r="J51" s="4">
        <f t="shared" si="8"/>
        <v>2.6315789473684209E-2</v>
      </c>
      <c r="K51" s="10">
        <v>29</v>
      </c>
      <c r="L51" s="3">
        <v>24592.799999999999</v>
      </c>
      <c r="M51" s="3">
        <v>70463.3</v>
      </c>
      <c r="N51" s="3">
        <v>786970</v>
      </c>
      <c r="O51" s="3">
        <v>422780</v>
      </c>
      <c r="P51" s="6">
        <v>36</v>
      </c>
      <c r="Q51" s="6">
        <v>2</v>
      </c>
      <c r="R51" s="6">
        <v>0</v>
      </c>
      <c r="S51" s="6">
        <v>0</v>
      </c>
      <c r="T51" s="6">
        <v>0</v>
      </c>
      <c r="U51" s="6">
        <v>0</v>
      </c>
      <c r="V51" s="6">
        <v>18</v>
      </c>
      <c r="W51" s="3">
        <v>91787</v>
      </c>
      <c r="X51" s="3">
        <v>2415.4499999999998</v>
      </c>
      <c r="Y51" s="5">
        <v>7.7344200000000001</v>
      </c>
      <c r="Z51" s="6">
        <v>0</v>
      </c>
      <c r="AA51" s="7">
        <v>47.612400000000001</v>
      </c>
      <c r="AB51" s="5">
        <v>4.7612399999999999</v>
      </c>
      <c r="AC51" s="13">
        <v>0</v>
      </c>
      <c r="AD51" s="13">
        <v>0</v>
      </c>
      <c r="AE51" s="13">
        <f t="shared" si="9"/>
        <v>0</v>
      </c>
      <c r="AF51" s="13">
        <v>7</v>
      </c>
      <c r="AG51" s="13">
        <v>31</v>
      </c>
      <c r="AH51" s="13">
        <v>0</v>
      </c>
      <c r="AI51" s="13">
        <f t="shared" si="10"/>
        <v>31</v>
      </c>
      <c r="AJ51" s="13">
        <v>0</v>
      </c>
      <c r="AK51" s="13">
        <f t="shared" si="11"/>
        <v>0</v>
      </c>
    </row>
    <row r="52" spans="1:37" x14ac:dyDescent="0.25">
      <c r="A52" s="6" t="s">
        <v>186</v>
      </c>
      <c r="B52" s="21" t="s">
        <v>144</v>
      </c>
      <c r="C52" s="5">
        <v>1417.179541</v>
      </c>
      <c r="D52" s="161">
        <v>36</v>
      </c>
      <c r="E52" s="6">
        <v>23</v>
      </c>
      <c r="F52" s="4">
        <f t="shared" si="6"/>
        <v>0.63888888888888884</v>
      </c>
      <c r="G52" s="6">
        <v>13</v>
      </c>
      <c r="H52" s="4">
        <f t="shared" si="7"/>
        <v>0.3611111111111111</v>
      </c>
      <c r="I52" s="6">
        <v>3</v>
      </c>
      <c r="J52" s="4">
        <f t="shared" si="8"/>
        <v>8.3333333333333329E-2</v>
      </c>
      <c r="K52" s="10">
        <v>17</v>
      </c>
      <c r="L52" s="3">
        <v>66973.899999999994</v>
      </c>
      <c r="M52" s="3">
        <v>911823.1</v>
      </c>
      <c r="N52" s="3">
        <v>1540400</v>
      </c>
      <c r="O52" s="3">
        <v>11853700</v>
      </c>
      <c r="P52" s="6">
        <v>20</v>
      </c>
      <c r="Q52" s="6">
        <v>14</v>
      </c>
      <c r="R52" s="6">
        <v>0</v>
      </c>
      <c r="S52" s="6">
        <v>2</v>
      </c>
      <c r="T52" s="6">
        <v>3</v>
      </c>
      <c r="U52" s="6">
        <v>0</v>
      </c>
      <c r="V52" s="6">
        <v>2</v>
      </c>
      <c r="W52" s="3">
        <v>171920</v>
      </c>
      <c r="X52" s="3">
        <v>4775.5600000000004</v>
      </c>
      <c r="Y52" s="5">
        <v>2.0277780000000001</v>
      </c>
      <c r="Z52" s="6">
        <v>0</v>
      </c>
      <c r="AA52" s="7">
        <v>10.981999999999999</v>
      </c>
      <c r="AB52" s="5">
        <v>3.6606700000000001</v>
      </c>
      <c r="AC52" s="13">
        <v>0</v>
      </c>
      <c r="AD52" s="13">
        <v>0</v>
      </c>
      <c r="AE52" s="13">
        <f t="shared" si="9"/>
        <v>0</v>
      </c>
      <c r="AF52" s="13">
        <v>1</v>
      </c>
      <c r="AG52" s="13">
        <v>35</v>
      </c>
      <c r="AH52" s="13">
        <v>0</v>
      </c>
      <c r="AI52" s="13">
        <f t="shared" si="10"/>
        <v>35</v>
      </c>
      <c r="AJ52" s="13">
        <v>0</v>
      </c>
      <c r="AK52" s="13">
        <f t="shared" si="11"/>
        <v>0</v>
      </c>
    </row>
    <row r="53" spans="1:37" ht="17.25" x14ac:dyDescent="0.25">
      <c r="A53" s="6" t="s">
        <v>187</v>
      </c>
      <c r="B53" s="21" t="s">
        <v>144</v>
      </c>
      <c r="C53" s="5">
        <v>1417.179541</v>
      </c>
      <c r="D53" s="161">
        <v>35</v>
      </c>
      <c r="E53" s="6">
        <v>28</v>
      </c>
      <c r="F53" s="4">
        <f t="shared" si="6"/>
        <v>0.8</v>
      </c>
      <c r="G53" s="6">
        <v>7</v>
      </c>
      <c r="H53" s="4">
        <f t="shared" si="7"/>
        <v>0.2</v>
      </c>
      <c r="I53" s="6">
        <v>15</v>
      </c>
      <c r="J53" s="4">
        <f t="shared" si="8"/>
        <v>0.42857142857142855</v>
      </c>
      <c r="K53" s="10">
        <v>20</v>
      </c>
      <c r="L53" s="3">
        <v>28929.64</v>
      </c>
      <c r="M53" s="3">
        <v>631317</v>
      </c>
      <c r="N53" s="3">
        <v>810030</v>
      </c>
      <c r="O53" s="3">
        <v>4419219</v>
      </c>
      <c r="P53" s="6">
        <v>23</v>
      </c>
      <c r="Q53" s="6">
        <v>12</v>
      </c>
      <c r="R53" s="6">
        <v>0</v>
      </c>
      <c r="S53" s="6">
        <v>0</v>
      </c>
      <c r="T53" s="6">
        <v>0</v>
      </c>
      <c r="U53" s="6">
        <v>1</v>
      </c>
      <c r="V53" s="6">
        <v>1</v>
      </c>
      <c r="W53" s="3">
        <v>0</v>
      </c>
      <c r="X53" s="3">
        <v>0</v>
      </c>
      <c r="Y53" s="5">
        <v>0</v>
      </c>
      <c r="Z53" s="6">
        <v>0</v>
      </c>
      <c r="AA53" s="7">
        <v>0</v>
      </c>
      <c r="AB53" s="5">
        <v>0</v>
      </c>
      <c r="AC53" s="13">
        <v>0</v>
      </c>
      <c r="AD53" s="13">
        <v>0</v>
      </c>
      <c r="AE53" s="13">
        <f t="shared" si="9"/>
        <v>0</v>
      </c>
      <c r="AF53" s="13">
        <v>0</v>
      </c>
      <c r="AG53" s="13">
        <v>35</v>
      </c>
      <c r="AH53" s="13">
        <v>0</v>
      </c>
      <c r="AI53" s="13">
        <f t="shared" si="10"/>
        <v>35</v>
      </c>
      <c r="AJ53" s="13">
        <v>0</v>
      </c>
      <c r="AK53" s="13">
        <f t="shared" si="11"/>
        <v>0</v>
      </c>
    </row>
    <row r="54" spans="1:37" x14ac:dyDescent="0.25">
      <c r="A54" s="6" t="s">
        <v>188</v>
      </c>
      <c r="B54" s="21" t="s">
        <v>145</v>
      </c>
      <c r="C54" s="5">
        <v>691.34315500000002</v>
      </c>
      <c r="D54" s="161">
        <v>25</v>
      </c>
      <c r="E54" s="6">
        <v>6</v>
      </c>
      <c r="F54" s="4">
        <f t="shared" si="6"/>
        <v>0.24</v>
      </c>
      <c r="G54" s="6">
        <v>19</v>
      </c>
      <c r="H54" s="4">
        <f t="shared" si="7"/>
        <v>0.76</v>
      </c>
      <c r="I54" s="6">
        <v>1</v>
      </c>
      <c r="J54" s="4">
        <f t="shared" si="8"/>
        <v>0.04</v>
      </c>
      <c r="K54" s="10">
        <v>5</v>
      </c>
      <c r="L54" s="3">
        <v>37033.300000000003</v>
      </c>
      <c r="M54" s="3">
        <v>182466.8</v>
      </c>
      <c r="N54" s="3">
        <v>222200</v>
      </c>
      <c r="O54" s="3">
        <v>3466869</v>
      </c>
      <c r="P54" s="6">
        <v>19</v>
      </c>
      <c r="Q54" s="6">
        <v>4</v>
      </c>
      <c r="R54" s="6">
        <v>1</v>
      </c>
      <c r="S54" s="6">
        <v>1</v>
      </c>
      <c r="T54" s="6">
        <v>1</v>
      </c>
      <c r="U54" s="6">
        <v>0</v>
      </c>
      <c r="V54" s="6">
        <v>1</v>
      </c>
      <c r="W54" s="3">
        <v>16635.14</v>
      </c>
      <c r="X54" s="3">
        <v>665.40599999999995</v>
      </c>
      <c r="Y54" s="5">
        <v>0.23386499999999999</v>
      </c>
      <c r="Z54" s="6">
        <v>0</v>
      </c>
      <c r="AA54" s="7">
        <v>11.128</v>
      </c>
      <c r="AB54" s="5">
        <v>5.5640000000000001</v>
      </c>
      <c r="AC54" s="13">
        <v>1</v>
      </c>
      <c r="AD54" s="13">
        <v>0</v>
      </c>
      <c r="AE54" s="13">
        <f t="shared" si="9"/>
        <v>1</v>
      </c>
      <c r="AF54" s="13">
        <v>3</v>
      </c>
      <c r="AG54" s="13">
        <v>21</v>
      </c>
      <c r="AH54" s="13">
        <v>0</v>
      </c>
      <c r="AI54" s="13">
        <f t="shared" si="10"/>
        <v>21</v>
      </c>
      <c r="AJ54" s="13">
        <v>0</v>
      </c>
      <c r="AK54" s="13">
        <f t="shared" si="11"/>
        <v>0</v>
      </c>
    </row>
    <row r="55" spans="1:37" x14ac:dyDescent="0.25">
      <c r="A55" s="61" t="s">
        <v>189</v>
      </c>
      <c r="B55" s="80" t="s">
        <v>181</v>
      </c>
      <c r="C55" s="25">
        <v>2108.522696</v>
      </c>
      <c r="D55" s="66">
        <v>25</v>
      </c>
      <c r="E55" s="61">
        <v>17</v>
      </c>
      <c r="F55" s="54">
        <f t="shared" si="6"/>
        <v>0.68</v>
      </c>
      <c r="G55" s="61">
        <v>8</v>
      </c>
      <c r="H55" s="54">
        <f t="shared" si="7"/>
        <v>0.32</v>
      </c>
      <c r="I55" s="61">
        <v>0</v>
      </c>
      <c r="J55" s="54">
        <f t="shared" si="8"/>
        <v>0</v>
      </c>
      <c r="K55" s="81">
        <v>14</v>
      </c>
      <c r="L55" s="32">
        <v>37170.6</v>
      </c>
      <c r="M55" s="32">
        <v>161175</v>
      </c>
      <c r="N55" s="32">
        <v>631900</v>
      </c>
      <c r="O55" s="32">
        <v>1289400</v>
      </c>
      <c r="P55" s="61">
        <v>22</v>
      </c>
      <c r="Q55" s="61">
        <v>2</v>
      </c>
      <c r="R55" s="61">
        <v>1</v>
      </c>
      <c r="S55" s="61">
        <v>0</v>
      </c>
      <c r="T55" s="61">
        <v>1</v>
      </c>
      <c r="U55" s="61">
        <v>0</v>
      </c>
      <c r="V55" s="61">
        <v>0</v>
      </c>
      <c r="W55" s="32">
        <v>108104.8</v>
      </c>
      <c r="X55" s="32">
        <v>4324.1899999999996</v>
      </c>
      <c r="Y55" s="25">
        <v>9.0569299999999995</v>
      </c>
      <c r="Z55" s="61">
        <v>0</v>
      </c>
      <c r="AA55" s="82">
        <v>109.83920000000001</v>
      </c>
      <c r="AB55" s="25">
        <v>18.306529999999999</v>
      </c>
      <c r="AC55" s="83">
        <v>6</v>
      </c>
      <c r="AD55" s="83">
        <v>0</v>
      </c>
      <c r="AE55" s="83">
        <f t="shared" si="9"/>
        <v>6</v>
      </c>
      <c r="AF55" s="83">
        <v>0</v>
      </c>
      <c r="AG55" s="83">
        <v>17</v>
      </c>
      <c r="AH55" s="83">
        <v>2</v>
      </c>
      <c r="AI55" s="24">
        <f t="shared" si="10"/>
        <v>19</v>
      </c>
      <c r="AJ55" s="83">
        <v>0</v>
      </c>
      <c r="AK55" s="83">
        <f t="shared" si="11"/>
        <v>2</v>
      </c>
    </row>
    <row r="56" spans="1:37" x14ac:dyDescent="0.25">
      <c r="A56" s="6" t="s">
        <v>190</v>
      </c>
      <c r="B56" s="21" t="s">
        <v>145</v>
      </c>
      <c r="C56" s="5">
        <v>691.34315500000002</v>
      </c>
      <c r="D56" s="161">
        <v>23</v>
      </c>
      <c r="E56" s="6">
        <v>21</v>
      </c>
      <c r="F56" s="4">
        <f t="shared" si="6"/>
        <v>0.91304347826086951</v>
      </c>
      <c r="G56" s="6">
        <v>2</v>
      </c>
      <c r="H56" s="4">
        <f t="shared" si="7"/>
        <v>8.6956521739130432E-2</v>
      </c>
      <c r="I56" s="6">
        <v>7</v>
      </c>
      <c r="J56" s="4">
        <f t="shared" si="8"/>
        <v>0.30434782608695654</v>
      </c>
      <c r="K56" s="10">
        <v>20</v>
      </c>
      <c r="L56" s="3">
        <v>33092.400000000001</v>
      </c>
      <c r="M56" s="3">
        <v>11350</v>
      </c>
      <c r="N56" s="3">
        <v>694940</v>
      </c>
      <c r="O56" s="3">
        <v>22700</v>
      </c>
      <c r="P56" s="6">
        <v>15</v>
      </c>
      <c r="Q56" s="6">
        <v>4</v>
      </c>
      <c r="R56" s="6">
        <v>0</v>
      </c>
      <c r="S56" s="6">
        <v>4</v>
      </c>
      <c r="T56" s="6">
        <v>0</v>
      </c>
      <c r="U56" s="6">
        <v>0</v>
      </c>
      <c r="V56" s="6">
        <v>0</v>
      </c>
      <c r="W56" s="3">
        <v>24403.03</v>
      </c>
      <c r="X56" s="3">
        <v>1061.002</v>
      </c>
      <c r="Y56" s="5">
        <v>4.2786200000000001</v>
      </c>
      <c r="Z56" s="6">
        <v>0</v>
      </c>
      <c r="AA56" s="7">
        <v>7.7385999999999999</v>
      </c>
      <c r="AB56" s="5">
        <v>2.5795330000000001</v>
      </c>
      <c r="AC56" s="13">
        <v>3</v>
      </c>
      <c r="AD56" s="13">
        <v>0</v>
      </c>
      <c r="AE56" s="13">
        <f t="shared" si="9"/>
        <v>3</v>
      </c>
      <c r="AF56" s="13">
        <v>3</v>
      </c>
      <c r="AG56" s="13">
        <v>17</v>
      </c>
      <c r="AH56" s="13">
        <v>0</v>
      </c>
      <c r="AI56" s="2">
        <f t="shared" si="10"/>
        <v>17</v>
      </c>
      <c r="AJ56" s="13">
        <v>0</v>
      </c>
      <c r="AK56" s="13">
        <f t="shared" si="11"/>
        <v>0</v>
      </c>
    </row>
    <row r="57" spans="1:37" x14ac:dyDescent="0.25">
      <c r="A57" s="61" t="s">
        <v>191</v>
      </c>
      <c r="B57" s="80" t="s">
        <v>145</v>
      </c>
      <c r="C57" s="5">
        <v>691.34315500000002</v>
      </c>
      <c r="D57" s="66">
        <v>22</v>
      </c>
      <c r="E57" s="61">
        <v>16</v>
      </c>
      <c r="F57" s="54">
        <f t="shared" si="6"/>
        <v>0.72727272727272729</v>
      </c>
      <c r="G57" s="61">
        <v>6</v>
      </c>
      <c r="H57" s="54">
        <f t="shared" si="7"/>
        <v>0.27272727272727271</v>
      </c>
      <c r="I57" s="61">
        <v>13</v>
      </c>
      <c r="J57" s="54">
        <f t="shared" si="8"/>
        <v>0.59090909090909094</v>
      </c>
      <c r="K57" s="81">
        <v>1</v>
      </c>
      <c r="L57" s="32">
        <v>20093.75</v>
      </c>
      <c r="M57" s="32">
        <v>319500</v>
      </c>
      <c r="N57" s="32">
        <v>321500</v>
      </c>
      <c r="O57" s="32">
        <v>1917000</v>
      </c>
      <c r="P57" s="61">
        <v>17</v>
      </c>
      <c r="Q57" s="61">
        <v>4</v>
      </c>
      <c r="R57" s="61">
        <v>0</v>
      </c>
      <c r="S57" s="61">
        <v>1</v>
      </c>
      <c r="T57" s="61">
        <v>0</v>
      </c>
      <c r="U57" s="61">
        <v>4</v>
      </c>
      <c r="V57" s="61">
        <v>2</v>
      </c>
      <c r="W57" s="32">
        <v>25281</v>
      </c>
      <c r="X57" s="32">
        <v>1149.1369999999999</v>
      </c>
      <c r="Y57" s="25">
        <v>1.824352</v>
      </c>
      <c r="Z57" s="61">
        <v>0</v>
      </c>
      <c r="AA57" s="82">
        <v>3.7469999999999999</v>
      </c>
      <c r="AB57" s="25">
        <v>1.8734999999999999</v>
      </c>
      <c r="AC57" s="83">
        <v>0</v>
      </c>
      <c r="AD57" s="83">
        <v>0</v>
      </c>
      <c r="AE57" s="83">
        <f t="shared" si="9"/>
        <v>0</v>
      </c>
      <c r="AF57" s="83">
        <v>6</v>
      </c>
      <c r="AG57" s="83">
        <v>15</v>
      </c>
      <c r="AH57" s="83">
        <v>1</v>
      </c>
      <c r="AI57" s="83">
        <f t="shared" si="10"/>
        <v>16</v>
      </c>
      <c r="AJ57" s="83">
        <v>0</v>
      </c>
      <c r="AK57" s="83">
        <f t="shared" si="11"/>
        <v>1</v>
      </c>
    </row>
    <row r="58" spans="1:37" x14ac:dyDescent="0.25">
      <c r="A58" s="6" t="s">
        <v>192</v>
      </c>
      <c r="B58" s="21" t="s">
        <v>144</v>
      </c>
      <c r="C58" s="5">
        <v>1417.179541</v>
      </c>
      <c r="D58" s="161">
        <v>21</v>
      </c>
      <c r="E58" s="6">
        <v>13</v>
      </c>
      <c r="F58" s="4">
        <f t="shared" si="6"/>
        <v>0.61904761904761907</v>
      </c>
      <c r="G58" s="6">
        <v>8</v>
      </c>
      <c r="H58" s="4">
        <f t="shared" si="7"/>
        <v>0.38095238095238093</v>
      </c>
      <c r="I58" s="6">
        <v>4</v>
      </c>
      <c r="J58" s="4">
        <f t="shared" si="8"/>
        <v>0.19047619047619047</v>
      </c>
      <c r="K58" s="10">
        <v>10</v>
      </c>
      <c r="L58" s="3">
        <v>20290.77</v>
      </c>
      <c r="M58" s="3">
        <v>38762.5</v>
      </c>
      <c r="N58" s="3">
        <v>263780</v>
      </c>
      <c r="O58" s="3">
        <v>310100</v>
      </c>
      <c r="P58" s="6">
        <v>19</v>
      </c>
      <c r="Q58" s="6">
        <v>1</v>
      </c>
      <c r="R58" s="6">
        <v>1</v>
      </c>
      <c r="S58" s="6">
        <v>0</v>
      </c>
      <c r="T58" s="6">
        <v>0</v>
      </c>
      <c r="U58" s="6">
        <v>1</v>
      </c>
      <c r="V58" s="6">
        <v>1</v>
      </c>
      <c r="W58" s="3">
        <v>116369.7</v>
      </c>
      <c r="X58" s="3">
        <v>5541.41</v>
      </c>
      <c r="Y58" s="5">
        <v>28.085699999999999</v>
      </c>
      <c r="Z58" s="6">
        <v>4</v>
      </c>
      <c r="AA58" s="7">
        <v>200.8767</v>
      </c>
      <c r="AB58" s="5">
        <v>12.5548</v>
      </c>
      <c r="AC58" s="13">
        <v>3</v>
      </c>
      <c r="AD58" s="13">
        <v>0</v>
      </c>
      <c r="AE58" s="13">
        <f t="shared" si="9"/>
        <v>3</v>
      </c>
      <c r="AF58" s="13">
        <v>0</v>
      </c>
      <c r="AG58" s="13">
        <v>16</v>
      </c>
      <c r="AH58" s="13">
        <v>0</v>
      </c>
      <c r="AI58" s="13">
        <f t="shared" si="10"/>
        <v>16</v>
      </c>
      <c r="AJ58" s="13">
        <v>2</v>
      </c>
      <c r="AK58" s="13">
        <f t="shared" si="11"/>
        <v>2</v>
      </c>
    </row>
    <row r="59" spans="1:37" ht="17.25" x14ac:dyDescent="0.25">
      <c r="A59" s="6" t="s">
        <v>193</v>
      </c>
      <c r="B59" s="21" t="s">
        <v>145</v>
      </c>
      <c r="C59" s="5">
        <v>691.34315500000002</v>
      </c>
      <c r="D59" s="161">
        <v>13</v>
      </c>
      <c r="E59" s="6">
        <v>11</v>
      </c>
      <c r="F59" s="4">
        <f t="shared" si="6"/>
        <v>0.84615384615384615</v>
      </c>
      <c r="G59" s="6">
        <v>2</v>
      </c>
      <c r="H59" s="4">
        <f t="shared" si="7"/>
        <v>0.15384615384615385</v>
      </c>
      <c r="I59" s="6">
        <v>2</v>
      </c>
      <c r="J59" s="4">
        <f t="shared" si="8"/>
        <v>0.15384615384615385</v>
      </c>
      <c r="K59" s="10">
        <v>6</v>
      </c>
      <c r="L59" s="3">
        <v>40056.400000000001</v>
      </c>
      <c r="M59" s="3">
        <v>141215</v>
      </c>
      <c r="N59" s="3">
        <v>440620</v>
      </c>
      <c r="O59" s="3">
        <v>282430</v>
      </c>
      <c r="P59" s="6">
        <v>10</v>
      </c>
      <c r="Q59" s="6">
        <v>1</v>
      </c>
      <c r="R59" s="6">
        <v>0</v>
      </c>
      <c r="S59" s="6">
        <v>2</v>
      </c>
      <c r="T59" s="6">
        <v>0</v>
      </c>
      <c r="U59" s="6">
        <v>1</v>
      </c>
      <c r="V59" s="6">
        <v>1</v>
      </c>
      <c r="W59" s="3">
        <v>0</v>
      </c>
      <c r="X59" s="3">
        <v>0</v>
      </c>
      <c r="Y59" s="5">
        <v>0</v>
      </c>
      <c r="Z59" s="6">
        <v>0</v>
      </c>
      <c r="AA59" s="7">
        <v>0</v>
      </c>
      <c r="AB59" s="5">
        <v>0</v>
      </c>
      <c r="AC59" s="13">
        <v>0</v>
      </c>
      <c r="AD59" s="13">
        <v>0</v>
      </c>
      <c r="AE59" s="13">
        <f t="shared" si="9"/>
        <v>0</v>
      </c>
      <c r="AF59" s="13">
        <v>1</v>
      </c>
      <c r="AG59" s="13">
        <v>12</v>
      </c>
      <c r="AH59" s="13">
        <v>0</v>
      </c>
      <c r="AI59" s="13">
        <f t="shared" si="10"/>
        <v>12</v>
      </c>
      <c r="AJ59" s="13">
        <v>0</v>
      </c>
      <c r="AK59" s="13">
        <f t="shared" si="11"/>
        <v>0</v>
      </c>
    </row>
    <row r="60" spans="1:37" ht="17.25" x14ac:dyDescent="0.25">
      <c r="A60" s="6" t="s">
        <v>194</v>
      </c>
      <c r="B60" s="21" t="s">
        <v>145</v>
      </c>
      <c r="C60" s="5">
        <v>691.34315500000002</v>
      </c>
      <c r="D60" s="161">
        <v>1</v>
      </c>
      <c r="E60" s="6">
        <v>1</v>
      </c>
      <c r="F60" s="4">
        <f t="shared" si="6"/>
        <v>1</v>
      </c>
      <c r="G60" s="6">
        <v>0</v>
      </c>
      <c r="H60" s="4">
        <f t="shared" si="7"/>
        <v>0</v>
      </c>
      <c r="I60" s="6">
        <v>0</v>
      </c>
      <c r="J60" s="4">
        <f t="shared" si="8"/>
        <v>0</v>
      </c>
      <c r="K60" s="10">
        <v>1</v>
      </c>
      <c r="L60" s="3">
        <v>65700</v>
      </c>
      <c r="M60" s="3">
        <v>0</v>
      </c>
      <c r="N60" s="3">
        <v>65700</v>
      </c>
      <c r="O60" s="3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3">
        <v>0</v>
      </c>
      <c r="X60" s="3">
        <v>0</v>
      </c>
      <c r="Y60" s="5">
        <v>0</v>
      </c>
      <c r="Z60" s="6">
        <v>0</v>
      </c>
      <c r="AA60" s="7">
        <v>0</v>
      </c>
      <c r="AB60" s="5">
        <v>0</v>
      </c>
      <c r="AC60" s="13">
        <v>0</v>
      </c>
      <c r="AD60" s="13">
        <v>0</v>
      </c>
      <c r="AE60" s="13">
        <f t="shared" si="9"/>
        <v>0</v>
      </c>
      <c r="AF60" s="13">
        <v>1</v>
      </c>
      <c r="AG60" s="13">
        <v>0</v>
      </c>
      <c r="AH60" s="13">
        <v>0</v>
      </c>
      <c r="AI60" s="13">
        <f t="shared" si="10"/>
        <v>0</v>
      </c>
      <c r="AJ60" s="13">
        <v>0</v>
      </c>
      <c r="AK60" s="13">
        <f t="shared" si="11"/>
        <v>0</v>
      </c>
    </row>
    <row r="63" spans="1:37" x14ac:dyDescent="0.25">
      <c r="A63" s="247" t="s">
        <v>80</v>
      </c>
      <c r="B63" s="247"/>
      <c r="C63" s="247"/>
      <c r="D63" s="247"/>
      <c r="E63" s="247"/>
      <c r="F63" s="247"/>
      <c r="G63" s="247"/>
      <c r="K63" s="62"/>
    </row>
    <row r="64" spans="1:37" x14ac:dyDescent="0.25">
      <c r="A64" s="247" t="s">
        <v>83</v>
      </c>
      <c r="B64" s="247"/>
      <c r="C64" s="247"/>
      <c r="D64" s="247"/>
      <c r="K64" s="62"/>
      <c r="AI64" s="78"/>
    </row>
    <row r="65" spans="1:11" x14ac:dyDescent="0.25">
      <c r="A65" s="247" t="s">
        <v>85</v>
      </c>
      <c r="B65" s="247"/>
      <c r="C65" s="247"/>
      <c r="D65" s="247"/>
      <c r="E65" s="247"/>
      <c r="K65" s="62"/>
    </row>
    <row r="66" spans="1:11" ht="17.25" x14ac:dyDescent="0.25">
      <c r="A66" t="s">
        <v>195</v>
      </c>
      <c r="K66" s="62"/>
    </row>
    <row r="67" spans="1:11" x14ac:dyDescent="0.25">
      <c r="K67" s="62"/>
    </row>
    <row r="69" spans="1:11" x14ac:dyDescent="0.25">
      <c r="A69" s="79"/>
    </row>
  </sheetData>
  <autoFilter ref="A45:AK45">
    <sortState ref="A46:AK60">
      <sortCondition descending="1" ref="D45"/>
    </sortState>
  </autoFilter>
  <mergeCells count="23">
    <mergeCell ref="A63:G63"/>
    <mergeCell ref="A64:D64"/>
    <mergeCell ref="A65:E65"/>
    <mergeCell ref="E43:V43"/>
    <mergeCell ref="W43:AB43"/>
    <mergeCell ref="AC43:AK43"/>
    <mergeCell ref="E44:J44"/>
    <mergeCell ref="L44:M44"/>
    <mergeCell ref="P44:S44"/>
    <mergeCell ref="W44:Z44"/>
    <mergeCell ref="AA44:AB44"/>
    <mergeCell ref="AC44:AK44"/>
    <mergeCell ref="N44:O44"/>
    <mergeCell ref="E1:V1"/>
    <mergeCell ref="W1:AB1"/>
    <mergeCell ref="AC1:AK1"/>
    <mergeCell ref="E2:J2"/>
    <mergeCell ref="L2:M2"/>
    <mergeCell ref="P2:S2"/>
    <mergeCell ref="W2:Z2"/>
    <mergeCell ref="AA2:AB2"/>
    <mergeCell ref="AC2:AK2"/>
    <mergeCell ref="N2:O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F1" sqref="A1:F1"/>
    </sheetView>
  </sheetViews>
  <sheetFormatPr defaultRowHeight="15" x14ac:dyDescent="0.25"/>
  <cols>
    <col min="1" max="1" width="29.28515625" bestFit="1" customWidth="1"/>
    <col min="2" max="2" width="14.140625" customWidth="1"/>
    <col min="3" max="3" width="13.42578125" customWidth="1"/>
    <col min="4" max="4" width="13" customWidth="1"/>
    <col min="5" max="5" width="11.42578125" customWidth="1"/>
    <col min="6" max="6" width="12.140625" style="60" customWidth="1"/>
  </cols>
  <sheetData>
    <row r="1" spans="1:6" s="35" customFormat="1" ht="45.75" thickBot="1" x14ac:dyDescent="0.3">
      <c r="A1" s="180" t="s">
        <v>25</v>
      </c>
      <c r="B1" s="85" t="s">
        <v>218</v>
      </c>
      <c r="C1" s="85" t="s">
        <v>215</v>
      </c>
      <c r="D1" s="85" t="s">
        <v>216</v>
      </c>
      <c r="E1" s="181" t="s">
        <v>217</v>
      </c>
      <c r="F1" s="35" t="s">
        <v>221</v>
      </c>
    </row>
    <row r="2" spans="1:6" x14ac:dyDescent="0.25">
      <c r="A2" s="93" t="s">
        <v>147</v>
      </c>
      <c r="B2" s="182">
        <v>1730.0832170000001</v>
      </c>
      <c r="C2" s="183">
        <v>0.8577200471352302</v>
      </c>
      <c r="D2" s="182">
        <v>286.98892999999998</v>
      </c>
      <c r="E2" s="183">
        <v>0.14227995286476977</v>
      </c>
      <c r="F2" s="194">
        <f t="shared" ref="F2:F34" si="0" xml:space="preserve"> B2 + D2</f>
        <v>2017.0721470000001</v>
      </c>
    </row>
    <row r="3" spans="1:6" x14ac:dyDescent="0.25">
      <c r="A3" s="6" t="s">
        <v>74</v>
      </c>
      <c r="B3" s="184">
        <v>880.48499600000002</v>
      </c>
      <c r="C3" s="185">
        <v>0.67815810537095966</v>
      </c>
      <c r="D3" s="184">
        <v>417.86267400000003</v>
      </c>
      <c r="E3" s="185">
        <v>0.32184189462904028</v>
      </c>
      <c r="F3" s="194">
        <f t="shared" si="0"/>
        <v>1298.3476700000001</v>
      </c>
    </row>
    <row r="4" spans="1:6" x14ac:dyDescent="0.25">
      <c r="A4" s="6" t="s">
        <v>144</v>
      </c>
      <c r="B4" s="184">
        <v>1075.8940640000001</v>
      </c>
      <c r="C4" s="185">
        <v>0.91490266488687422</v>
      </c>
      <c r="D4" s="184">
        <v>100.071539</v>
      </c>
      <c r="E4" s="185">
        <v>8.5097335113125741E-2</v>
      </c>
      <c r="F4" s="194">
        <f t="shared" si="0"/>
        <v>1175.9656030000001</v>
      </c>
    </row>
    <row r="5" spans="1:6" x14ac:dyDescent="0.25">
      <c r="A5" s="6" t="s">
        <v>146</v>
      </c>
      <c r="B5" s="184">
        <v>912.767785</v>
      </c>
      <c r="C5" s="185">
        <v>0.77769426262910846</v>
      </c>
      <c r="D5" s="184">
        <v>260.91682200000002</v>
      </c>
      <c r="E5" s="185">
        <v>0.22230573737089149</v>
      </c>
      <c r="F5" s="194">
        <f t="shared" si="0"/>
        <v>1173.6846070000001</v>
      </c>
    </row>
    <row r="6" spans="1:6" x14ac:dyDescent="0.25">
      <c r="A6" s="6" t="s">
        <v>156</v>
      </c>
      <c r="B6" s="184">
        <v>882.52937399999996</v>
      </c>
      <c r="C6" s="185">
        <v>0.87508220913007961</v>
      </c>
      <c r="D6" s="184">
        <v>125.98087200000001</v>
      </c>
      <c r="E6" s="185">
        <v>0.12491779086992044</v>
      </c>
      <c r="F6" s="194">
        <f t="shared" si="0"/>
        <v>1008.5102459999999</v>
      </c>
    </row>
    <row r="7" spans="1:6" x14ac:dyDescent="0.25">
      <c r="A7" s="6" t="s">
        <v>159</v>
      </c>
      <c r="B7" s="184">
        <v>845.35350800000003</v>
      </c>
      <c r="C7" s="185">
        <v>0.86043781318766954</v>
      </c>
      <c r="D7" s="184">
        <v>137.11552699999999</v>
      </c>
      <c r="E7" s="185">
        <v>0.1395621868123304</v>
      </c>
      <c r="F7" s="194">
        <f t="shared" si="0"/>
        <v>982.46903500000008</v>
      </c>
    </row>
    <row r="8" spans="1:6" x14ac:dyDescent="0.25">
      <c r="A8" s="6" t="s">
        <v>75</v>
      </c>
      <c r="B8" s="184">
        <v>510.14633600000002</v>
      </c>
      <c r="C8" s="185">
        <v>0.52638999699316313</v>
      </c>
      <c r="D8" s="184">
        <v>458.99505900000003</v>
      </c>
      <c r="E8" s="185">
        <v>0.47361000300683676</v>
      </c>
      <c r="F8" s="194">
        <f t="shared" si="0"/>
        <v>969.1413950000001</v>
      </c>
    </row>
    <row r="9" spans="1:6" x14ac:dyDescent="0.25">
      <c r="A9" s="6" t="s">
        <v>142</v>
      </c>
      <c r="B9" s="184">
        <v>734.59119399999997</v>
      </c>
      <c r="C9" s="185">
        <v>0.76046210885971044</v>
      </c>
      <c r="D9" s="184">
        <v>231.388814</v>
      </c>
      <c r="E9" s="185">
        <v>0.23953789114028951</v>
      </c>
      <c r="F9" s="194">
        <f t="shared" si="0"/>
        <v>965.980008</v>
      </c>
    </row>
    <row r="10" spans="1:6" x14ac:dyDescent="0.25">
      <c r="A10" s="6" t="s">
        <v>163</v>
      </c>
      <c r="B10" s="184">
        <v>557.44630400000005</v>
      </c>
      <c r="C10" s="185">
        <v>0.60855783710623879</v>
      </c>
      <c r="D10" s="184">
        <v>358.56573300000002</v>
      </c>
      <c r="E10" s="185">
        <v>0.39144216289376116</v>
      </c>
      <c r="F10" s="194">
        <f t="shared" si="0"/>
        <v>916.01203700000008</v>
      </c>
    </row>
    <row r="11" spans="1:6" x14ac:dyDescent="0.25">
      <c r="A11" s="6" t="s">
        <v>149</v>
      </c>
      <c r="B11" s="184">
        <v>537.72297200000003</v>
      </c>
      <c r="C11" s="185">
        <v>0.60896177932402795</v>
      </c>
      <c r="D11" s="184">
        <v>345.29299099999997</v>
      </c>
      <c r="E11" s="185">
        <v>0.39103822067597205</v>
      </c>
      <c r="F11" s="194">
        <f t="shared" si="0"/>
        <v>883.01596300000006</v>
      </c>
    </row>
    <row r="12" spans="1:6" x14ac:dyDescent="0.25">
      <c r="A12" s="6" t="s">
        <v>164</v>
      </c>
      <c r="B12" s="184">
        <v>581.42038400000001</v>
      </c>
      <c r="C12" s="185">
        <v>0.66002180674646471</v>
      </c>
      <c r="D12" s="184">
        <v>299.49048599999998</v>
      </c>
      <c r="E12" s="185">
        <v>0.3399781932535354</v>
      </c>
      <c r="F12" s="194">
        <f t="shared" si="0"/>
        <v>880.91086999999993</v>
      </c>
    </row>
    <row r="13" spans="1:6" x14ac:dyDescent="0.25">
      <c r="A13" s="6" t="s">
        <v>148</v>
      </c>
      <c r="B13" s="184">
        <v>550.27421800000002</v>
      </c>
      <c r="C13" s="185">
        <v>0.68226115899239881</v>
      </c>
      <c r="D13" s="184">
        <v>256.270623</v>
      </c>
      <c r="E13" s="185">
        <v>0.31773884100760119</v>
      </c>
      <c r="F13" s="194">
        <f t="shared" si="0"/>
        <v>806.54484100000002</v>
      </c>
    </row>
    <row r="14" spans="1:6" x14ac:dyDescent="0.25">
      <c r="A14" s="6" t="s">
        <v>141</v>
      </c>
      <c r="B14" s="184">
        <v>680.41170699999998</v>
      </c>
      <c r="C14" s="185">
        <v>0.87411661831861898</v>
      </c>
      <c r="D14" s="184">
        <v>97.987527999999998</v>
      </c>
      <c r="E14" s="185">
        <v>0.12588338168138102</v>
      </c>
      <c r="F14" s="194">
        <f t="shared" si="0"/>
        <v>778.39923499999998</v>
      </c>
    </row>
    <row r="15" spans="1:6" x14ac:dyDescent="0.25">
      <c r="A15" s="6" t="s">
        <v>78</v>
      </c>
      <c r="B15" s="184">
        <v>485.27441499999998</v>
      </c>
      <c r="C15" s="185">
        <v>0.64219904054216204</v>
      </c>
      <c r="D15" s="184">
        <v>270.37046199999997</v>
      </c>
      <c r="E15" s="185">
        <v>0.35780095945783802</v>
      </c>
      <c r="F15" s="194">
        <f t="shared" si="0"/>
        <v>755.64487699999995</v>
      </c>
    </row>
    <row r="16" spans="1:6" x14ac:dyDescent="0.25">
      <c r="A16" s="6" t="s">
        <v>134</v>
      </c>
      <c r="B16" s="184">
        <v>268.51115499999997</v>
      </c>
      <c r="C16" s="185">
        <v>0.39035088427687631</v>
      </c>
      <c r="D16" s="184">
        <v>419.36010599999997</v>
      </c>
      <c r="E16" s="185">
        <v>0.60964911572312364</v>
      </c>
      <c r="F16" s="194">
        <f t="shared" si="0"/>
        <v>687.871261</v>
      </c>
    </row>
    <row r="17" spans="1:6" x14ac:dyDescent="0.25">
      <c r="A17" s="6" t="s">
        <v>151</v>
      </c>
      <c r="B17" s="184">
        <v>478.66959700000001</v>
      </c>
      <c r="C17" s="185">
        <v>0.73798209894462263</v>
      </c>
      <c r="D17" s="184">
        <v>169.949926</v>
      </c>
      <c r="E17" s="185">
        <v>0.26201790105537726</v>
      </c>
      <c r="F17" s="194">
        <f t="shared" si="0"/>
        <v>648.61952300000007</v>
      </c>
    </row>
    <row r="18" spans="1:6" x14ac:dyDescent="0.25">
      <c r="A18" s="6" t="s">
        <v>133</v>
      </c>
      <c r="B18" s="184">
        <v>291.367029</v>
      </c>
      <c r="C18" s="185">
        <v>0.47569779322381089</v>
      </c>
      <c r="D18" s="184">
        <v>321.13745</v>
      </c>
      <c r="E18" s="185">
        <v>0.52430220677618922</v>
      </c>
      <c r="F18" s="194">
        <f t="shared" si="0"/>
        <v>612.50447899999995</v>
      </c>
    </row>
    <row r="19" spans="1:6" x14ac:dyDescent="0.25">
      <c r="A19" s="6" t="s">
        <v>76</v>
      </c>
      <c r="B19" s="184">
        <v>348.90497499999998</v>
      </c>
      <c r="C19" s="185">
        <v>0.63139613692957375</v>
      </c>
      <c r="D19" s="184">
        <v>203.68785</v>
      </c>
      <c r="E19" s="185">
        <v>0.36860386307042625</v>
      </c>
      <c r="F19" s="194">
        <f t="shared" si="0"/>
        <v>552.59282499999995</v>
      </c>
    </row>
    <row r="20" spans="1:6" x14ac:dyDescent="0.25">
      <c r="A20" s="6" t="s">
        <v>143</v>
      </c>
      <c r="B20" s="184">
        <v>361.18402500000002</v>
      </c>
      <c r="C20" s="185">
        <v>0.72414790997519496</v>
      </c>
      <c r="D20" s="184">
        <v>137.587041</v>
      </c>
      <c r="E20" s="185">
        <v>0.2758520900248051</v>
      </c>
      <c r="F20" s="194">
        <f t="shared" si="0"/>
        <v>498.77106600000002</v>
      </c>
    </row>
    <row r="21" spans="1:6" x14ac:dyDescent="0.25">
      <c r="A21" s="6" t="s">
        <v>158</v>
      </c>
      <c r="B21" s="184">
        <v>366.60627599999998</v>
      </c>
      <c r="C21" s="185">
        <v>0.7388901350308279</v>
      </c>
      <c r="D21" s="184">
        <v>129.55175700000001</v>
      </c>
      <c r="E21" s="185">
        <v>0.26110986496917205</v>
      </c>
      <c r="F21" s="194">
        <f t="shared" si="0"/>
        <v>496.15803299999999</v>
      </c>
    </row>
    <row r="22" spans="1:6" x14ac:dyDescent="0.25">
      <c r="A22" s="6" t="s">
        <v>161</v>
      </c>
      <c r="B22" s="184">
        <v>287.7604</v>
      </c>
      <c r="C22" s="185">
        <v>0.63441371440044725</v>
      </c>
      <c r="D22" s="184">
        <v>165.82437200000001</v>
      </c>
      <c r="E22" s="185">
        <v>0.3655862855995527</v>
      </c>
      <c r="F22" s="194">
        <f t="shared" si="0"/>
        <v>453.58477200000004</v>
      </c>
    </row>
    <row r="23" spans="1:6" x14ac:dyDescent="0.25">
      <c r="A23" s="6" t="s">
        <v>135</v>
      </c>
      <c r="B23" s="184">
        <v>310.77118000000002</v>
      </c>
      <c r="C23" s="185">
        <v>0.69218218966996226</v>
      </c>
      <c r="D23" s="184">
        <v>138.20191500000001</v>
      </c>
      <c r="E23" s="185">
        <v>0.30781781033003769</v>
      </c>
      <c r="F23" s="194">
        <f t="shared" si="0"/>
        <v>448.97309500000006</v>
      </c>
    </row>
    <row r="24" spans="1:6" x14ac:dyDescent="0.25">
      <c r="A24" s="6" t="s">
        <v>145</v>
      </c>
      <c r="B24" s="184">
        <v>189.063312</v>
      </c>
      <c r="C24" s="185">
        <v>0.51346642180981161</v>
      </c>
      <c r="D24" s="184">
        <v>179.146378</v>
      </c>
      <c r="E24" s="185">
        <v>0.48653357819018828</v>
      </c>
      <c r="F24" s="194">
        <f t="shared" si="0"/>
        <v>368.20969000000002</v>
      </c>
    </row>
    <row r="25" spans="1:6" x14ac:dyDescent="0.25">
      <c r="A25" s="6" t="s">
        <v>152</v>
      </c>
      <c r="B25" s="184">
        <v>187.31167300000001</v>
      </c>
      <c r="C25" s="185">
        <v>0.63535780857236046</v>
      </c>
      <c r="D25" s="184">
        <v>107.50121900000001</v>
      </c>
      <c r="E25" s="185">
        <v>0.36464219142763943</v>
      </c>
      <c r="F25" s="194">
        <f t="shared" si="0"/>
        <v>294.81289200000003</v>
      </c>
    </row>
    <row r="26" spans="1:6" x14ac:dyDescent="0.25">
      <c r="A26" s="6" t="s">
        <v>154</v>
      </c>
      <c r="B26" s="184">
        <v>113.12535</v>
      </c>
      <c r="C26" s="185">
        <v>0.38903221087327305</v>
      </c>
      <c r="D26" s="184">
        <v>177.66123999999999</v>
      </c>
      <c r="E26" s="185">
        <v>0.61096778912672689</v>
      </c>
      <c r="F26" s="194">
        <f t="shared" si="0"/>
        <v>290.78658999999999</v>
      </c>
    </row>
    <row r="27" spans="1:6" x14ac:dyDescent="0.25">
      <c r="A27" s="6" t="s">
        <v>150</v>
      </c>
      <c r="B27" s="184">
        <v>105.50345</v>
      </c>
      <c r="C27" s="185">
        <v>0.83768413302979938</v>
      </c>
      <c r="D27" s="184">
        <v>20.443128000000002</v>
      </c>
      <c r="E27" s="185">
        <v>0.16231586697020067</v>
      </c>
      <c r="F27" s="194">
        <f t="shared" si="0"/>
        <v>125.946578</v>
      </c>
    </row>
    <row r="28" spans="1:6" x14ac:dyDescent="0.25">
      <c r="A28" s="6" t="s">
        <v>140</v>
      </c>
      <c r="B28" s="184">
        <v>47.707841000000002</v>
      </c>
      <c r="C28" s="185">
        <v>0.44900503050506563</v>
      </c>
      <c r="D28" s="184">
        <v>58.544511999999997</v>
      </c>
      <c r="E28" s="185">
        <v>0.55099496949493432</v>
      </c>
      <c r="F28" s="194">
        <f t="shared" si="0"/>
        <v>106.252353</v>
      </c>
    </row>
    <row r="29" spans="1:6" x14ac:dyDescent="0.25">
      <c r="A29" s="6" t="s">
        <v>155</v>
      </c>
      <c r="B29" s="184">
        <v>49.973691000000002</v>
      </c>
      <c r="C29" s="185">
        <v>0.52446334817167084</v>
      </c>
      <c r="D29" s="184">
        <v>45.311692000000001</v>
      </c>
      <c r="E29" s="185">
        <v>0.47553665182832927</v>
      </c>
      <c r="F29" s="194">
        <f t="shared" si="0"/>
        <v>95.285382999999996</v>
      </c>
    </row>
    <row r="30" spans="1:6" x14ac:dyDescent="0.25">
      <c r="A30" s="6" t="s">
        <v>162</v>
      </c>
      <c r="B30" s="184">
        <v>3.1890160000000001</v>
      </c>
      <c r="C30" s="185">
        <v>3.7890202372349635E-2</v>
      </c>
      <c r="D30" s="184">
        <v>80.975644000000003</v>
      </c>
      <c r="E30" s="185">
        <v>0.96210979762765048</v>
      </c>
      <c r="F30" s="194">
        <f t="shared" si="0"/>
        <v>84.164659999999998</v>
      </c>
    </row>
    <row r="31" spans="1:6" x14ac:dyDescent="0.25">
      <c r="A31" s="6" t="s">
        <v>165</v>
      </c>
      <c r="B31" s="184">
        <v>38.905298000000002</v>
      </c>
      <c r="C31" s="185">
        <v>0.77992172696942652</v>
      </c>
      <c r="D31" s="184">
        <v>10.978294999999999</v>
      </c>
      <c r="E31" s="185">
        <v>0.22007827303057337</v>
      </c>
      <c r="F31" s="194">
        <f t="shared" si="0"/>
        <v>49.883593000000005</v>
      </c>
    </row>
    <row r="32" spans="1:6" x14ac:dyDescent="0.25">
      <c r="A32" s="191" t="s">
        <v>160</v>
      </c>
      <c r="B32" s="192">
        <v>39.834532000000003</v>
      </c>
      <c r="C32" s="193">
        <v>1</v>
      </c>
      <c r="D32" s="192">
        <v>0</v>
      </c>
      <c r="E32" s="193">
        <v>0</v>
      </c>
      <c r="F32" s="194">
        <f t="shared" si="0"/>
        <v>39.834532000000003</v>
      </c>
    </row>
    <row r="33" spans="1:6" x14ac:dyDescent="0.25">
      <c r="A33" s="191" t="s">
        <v>153</v>
      </c>
      <c r="B33" s="192">
        <v>5.296672</v>
      </c>
      <c r="C33" s="193">
        <v>1</v>
      </c>
      <c r="D33" s="192">
        <v>0</v>
      </c>
      <c r="E33" s="193">
        <v>0</v>
      </c>
      <c r="F33" s="194">
        <f t="shared" si="0"/>
        <v>5.296672</v>
      </c>
    </row>
    <row r="34" spans="1:6" x14ac:dyDescent="0.25">
      <c r="A34" s="191" t="s">
        <v>157</v>
      </c>
      <c r="B34" s="192">
        <v>0</v>
      </c>
      <c r="C34" s="193" t="s">
        <v>207</v>
      </c>
      <c r="D34" s="192">
        <v>0</v>
      </c>
      <c r="E34" s="193" t="s">
        <v>207</v>
      </c>
      <c r="F34" s="194">
        <f t="shared" si="0"/>
        <v>0</v>
      </c>
    </row>
  </sheetData>
  <autoFilter ref="A1:F1">
    <sortState ref="A2:F34">
      <sortCondition descending="1" ref="F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Watershed</vt:lpstr>
      <vt:lpstr>Summary (Elk, Coal, Kanawha)</vt:lpstr>
      <vt:lpstr>Summary (Gauley, Lower New)</vt:lpstr>
      <vt:lpstr>Top Streams</vt:lpstr>
      <vt:lpstr>Unincorporated</vt:lpstr>
      <vt:lpstr>Incorporated</vt:lpstr>
      <vt:lpstr>Stream Length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 Maynard</dc:creator>
  <cp:lastModifiedBy>Anahita Mahmoudi</cp:lastModifiedBy>
  <dcterms:created xsi:type="dcterms:W3CDTF">2023-04-25T16:25:32Z</dcterms:created>
  <dcterms:modified xsi:type="dcterms:W3CDTF">2023-07-25T21:31:56Z</dcterms:modified>
</cp:coreProperties>
</file>