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userFiles\Behrang\Building_Inventory\Exposure_Reports\R1\"/>
    </mc:Choice>
  </mc:AlternateContent>
  <xr:revisionPtr revIDLastSave="0" documentId="13_ncr:1_{5AF02485-9D82-48F0-94C8-1A589013393F}" xr6:coauthVersionLast="44" xr6:coauthVersionMax="44" xr10:uidLastSave="{00000000-0000-0000-0000-000000000000}"/>
  <bookViews>
    <workbookView xWindow="-28920" yWindow="-120" windowWidth="29040" windowHeight="15840"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1 Bldg Year " sheetId="12" r:id="rId7"/>
    <sheet name="R1 FIRM Status" sheetId="13"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<sst xmlns="http://schemas.openxmlformats.org/spreadsheetml/2006/main" count="3553" uniqueCount="1206">
  <si>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</si>
  <si>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</si>
  <si>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</si>
  <si>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</si>
  <si>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</si>
  <si>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</si>
  <si>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</si>
  <si>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</si>
  <si>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</si>
  <si>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</si>
  <si>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</si>
  <si>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</si>
  <si>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</si>
  <si>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</si>
  <si>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</si>
  <si>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</si>
  <si>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</si>
  <si>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</si>
  <si>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</si>
  <si>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</si>
  <si>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</si>
  <si>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</si>
  <si>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</si>
  <si>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</si>
  <si>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</si>
  <si>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</si>
  <si>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</si>
  <si>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</si>
  <si>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</si>
  <si>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</si>
  <si>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</si>
  <si>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</si>
  <si>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</si>
  <si>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</si>
  <si>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</si>
  <si>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</si>
  <si>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</si>
  <si>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</si>
  <si>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</si>
  <si>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</si>
  <si>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</si>
  <si>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</si>
  <si>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</si>
  <si>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</si>
  <si>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</si>
  <si>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</si>
  <si>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</si>
  <si>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</si>
  <si>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</si>
  <si>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</si>
  <si>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</si>
  <si>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</si>
  <si>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</si>
  <si>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</si>
  <si>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</si>
  <si>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</si>
  <si>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</si>
  <si>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</si>
  <si>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</si>
  <si>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</si>
  <si>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</si>
  <si>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</si>
  <si>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</si>
  <si>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</si>
  <si>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</si>
  <si>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</si>
  <si>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</si>
  <si>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</si>
  <si>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</si>
  <si>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</si>
  <si>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</si>
  <si>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</si>
  <si>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</si>
  <si>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</si>
  <si>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</si>
  <si>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</si>
  <si>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</si>
  <si>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</si>
  <si>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</si>
  <si>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</si>
  <si>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</si>
  <si>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</si>
  <si>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</si>
  <si>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</si>
  <si>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</si>
  <si>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</si>
  <si>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</si>
  <si>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</si>
  <si>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</si>
  <si>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</si>
  <si>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</si>
  <si>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</si>
  <si>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</si>
  <si>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</si>
  <si>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</si>
  <si>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</si>
  <si>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</si>
  <si>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</si>
  <si>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</si>
  <si>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</si>
  <si>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</si>
  <si>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</si>
  <si>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</si>
  <si>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</si>
  <si>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</si>
  <si>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</si>
  <si>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</si>
  <si>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</si>
  <si>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</si>
  <si>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</si>
  <si>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</si>
  <si>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</si>
  <si>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</si>
  <si>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</si>
  <si>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</si>
  <si>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</si>
  <si>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</si>
  <si>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</si>
  <si>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</si>
  <si>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</si>
  <si>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</si>
  <si>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</si>
  <si>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</si>
  <si>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</si>
  <si>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</si>
  <si>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</si>
  <si>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</si>
  <si>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</si>
  <si>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</si>
  <si>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</si>
  <si>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</si>
  <si>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</si>
  <si>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</si>
  <si>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</si>
  <si>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</si>
  <si>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</si>
  <si>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</si>
  <si>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</si>
  <si>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</si>
  <si>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</si>
  <si>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</si>
  <si>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</si>
  <si>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</si>
  <si>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</si>
  <si>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</si>
  <si>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</si>
  <si>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</si>
  <si>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</si>
  <si>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</si>
  <si>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</si>
  <si>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</si>
  <si>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</si>
  <si>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</si>
  <si>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</si>
  <si>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</si>
  <si>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</si>
  <si>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</si>
  <si>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</si>
  <si>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</si>
  <si>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</si>
  <si>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</si>
  <si>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</si>
  <si>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</si>
  <si>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</si>
  <si>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</si>
  <si>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</si>
  <si>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</si>
  <si>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</si>
  <si>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</si>
  <si>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</si>
  <si>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</si>
  <si>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</si>
  <si>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</si>
  <si>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</si>
  <si>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</si>
  <si>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</si>
  <si>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</si>
  <si>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</si>
  <si>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</si>
  <si>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</si>
  <si>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</si>
  <si>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</si>
  <si>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</si>
  <si>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</si>
  <si>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</si>
  <si>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</si>
  <si>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</si>
  <si>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</si>
  <si>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</si>
  <si>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</si>
  <si>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</si>
  <si>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</si>
  <si>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</si>
  <si>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</si>
  <si>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</si>
  <si>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</si>
  <si>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</si>
  <si>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</si>
  <si>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</si>
  <si>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</si>
  <si>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</si>
  <si>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</si>
  <si>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</si>
  <si>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</si>
  <si>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</si>
  <si>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</si>
  <si>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</si>
  <si>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</si>
  <si>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</si>
  <si>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</si>
  <si>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</si>
  <si>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</si>
  <si>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</si>
  <si>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</si>
  <si>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</si>
  <si>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</si>
  <si>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</si>
  <si>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</si>
  <si>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</si>
  <si>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</si>
  <si>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</si>
  <si>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</si>
  <si>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</si>
  <si>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</si>
  <si>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</si>
  <si>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</si>
  <si>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</si>
  <si>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</si>
  <si>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</si>
  <si>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</si>
  <si>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</si>
  <si>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</si>
  <si>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</si>
  <si>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</si>
  <si>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</si>
  <si>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</si>
  <si>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</si>
  <si>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</si>
  <si>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</si>
  <si>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</si>
  <si>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</si>
  <si>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</si>
  <si>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</si>
  <si>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</si>
  <si>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</si>
  <si>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</si>
  <si>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</si>
  <si>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</si>
  <si>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</si>
  <si>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</si>
  <si>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</si>
  <si>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</si>
  <si>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</si>
  <si>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</si>
  <si>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</si>
  <si>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</si>
  <si>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</si>
  <si>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</si>
  <si>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</si>
  <si>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</si>
  <si>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</si>
  <si>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</si>
  <si>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</si>
  <si>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</si>
  <si>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</si>
  <si>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</si>
  <si>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</si>
  <si>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</si>
  <si>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</si>
  <si>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</si>
  <si>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</si>
  <si>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</si>
  <si>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</si>
  <si>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</si>
  <si>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</si>
  <si>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</si>
  <si>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</si>
  <si>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</si>
  <si>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</si>
  <si>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</si>
  <si>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</si>
  <si>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</si>
  <si>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</si>
  <si>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Mcmechen</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</si>
  <si>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</si>
  <si>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</si>
  <si>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</si>
  <si>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</si>
  <si>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</si>
  <si>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</si>
  <si>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</si>
  <si>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</si>
  <si>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</si>
  <si>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</si>
  <si>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</si>
  <si>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</si>
  <si>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</si>
  <si>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</si>
  <si>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</si>
  <si>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</si>
  <si>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</si>
  <si>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</si>
  <si>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</si>
  <si>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</si>
  <si>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</si>
  <si>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</si>
  <si>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</si>
  <si>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</si>
  <si>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</si>
  <si>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</si>
  <si>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</si>
  <si>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</si>
  <si>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</si>
  <si>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</si>
  <si>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</si>
  <si>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</si>
  <si>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</si>
  <si>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</si>
  <si>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</si>
  <si>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</si>
  <si>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</si>
  <si>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</si>
  <si>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</si>
  <si>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</si>
  <si>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</si>
  <si>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</si>
  <si>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</si>
  <si>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</si>
  <si>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</si>
  <si>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</si>
  <si>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</si>
  <si>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</si>
  <si>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</si>
  <si>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</si>
  <si>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</si>
  <si>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</si>
  <si>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</si>
  <si>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</si>
  <si>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</si>
  <si>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</si>
  <si>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</si>
  <si>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</si>
  <si>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</si>
  <si>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</si>
  <si>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</si>
  <si>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</si>
  <si>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</si>
  <si>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</si>
  <si>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</si>
  <si>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</si>
  <si>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</si>
  <si>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</si>
  <si>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</si>
  <si>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</si>
  <si>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</si>
  <si>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</si>
  <si>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</si>
  <si>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</si>
  <si>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</si>
  <si>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</si>
  <si>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</si>
  <si>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</si>
  <si>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</si>
  <si>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</si>
  <si>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</si>
  <si>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</si>
  <si>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</si>
  <si>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</si>
  <si>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</si>
  <si>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</si>
  <si>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</si>
  <si>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</si>
  <si>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</si>
  <si>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</si>
  <si>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</si>
  <si>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</si>
  <si>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</si>
  <si>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</si>
  <si>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</si>
  <si>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</si>
  <si>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</si>
  <si>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</si>
  <si>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</si>
  <si>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</si>
  <si>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</si>
  <si>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</si>
  <si>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</si>
  <si>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</si>
  <si>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</si>
  <si>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</si>
  <si>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</si>
  <si>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</si>
  <si>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</si>
  <si>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</si>
  <si>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</si>
  <si>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</si>
  <si>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</si>
  <si>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</si>
  <si>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</si>
  <si>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</si>
  <si>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</si>
  <si>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</si>
  <si>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</si>
  <si>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</si>
  <si>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</si>
  <si>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</si>
  <si>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</si>
  <si>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</si>
  <si>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</si>
  <si>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</si>
  <si>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</si>
  <si>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</si>
  <si>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</si>
  <si>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</si>
  <si>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</si>
  <si>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</si>
  <si>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</si>
  <si>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</si>
  <si>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</si>
  <si>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</si>
  <si>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</si>
  <si>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</si>
  <si>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</si>
  <si>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</si>
  <si>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</si>
  <si>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</si>
  <si>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</si>
  <si>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</si>
  <si>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</si>
  <si>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</si>
  <si>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</si>
  <si>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</si>
  <si>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</si>
  <si>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</si>
  <si>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</si>
  <si>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</si>
  <si>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</si>
  <si>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</si>
  <si>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</si>
  <si>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</si>
  <si>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</si>
  <si>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</si>
  <si>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</si>
  <si>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</si>
  <si>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</si>
  <si>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</si>
  <si>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</si>
  <si>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</si>
  <si>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</si>
  <si>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</si>
  <si>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</si>
  <si>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</si>
  <si>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</si>
  <si>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</si>
  <si>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</si>
  <si>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</si>
  <si>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</si>
  <si>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</si>
  <si>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</si>
  <si>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</si>
  <si>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</si>
  <si>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</si>
  <si>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</si>
  <si>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</si>
  <si>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</si>
  <si>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</si>
  <si>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</si>
  <si>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</si>
  <si>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</si>
  <si>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</si>
  <si>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</si>
  <si>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</si>
  <si>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</si>
  <si>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</si>
  <si>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</si>
  <si>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</si>
  <si>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</si>
  <si>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</si>
  <si>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</si>
  <si>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</si>
  <si>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</si>
  <si>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</si>
  <si>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</si>
  <si>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</si>
  <si>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</si>
  <si>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</si>
  <si>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</si>
  <si>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</si>
  <si>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</si>
  <si>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</si>
  <si>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</si>
  <si>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</si>
  <si>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</si>
  <si>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</si>
  <si>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</si>
  <si>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</si>
  <si>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</si>
  <si>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</si>
  <si>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</si>
  <si>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</si>
  <si>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</si>
  <si>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</si>
  <si>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</si>
  <si>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</si>
  <si>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</si>
  <si>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</si>
  <si>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</si>
  <si>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</si>
  <si>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</si>
  <si>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</si>
  <si>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</si>
  <si>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</si>
  <si>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</si>
  <si>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</si>
  <si>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</si>
  <si>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</si>
  <si>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</si>
  <si>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</si>
  <si>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</si>
  <si>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</si>
  <si>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</si>
  <si>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</si>
  <si>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</si>
  <si>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</si>
  <si>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</si>
  <si>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</si>
  <si>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</si>
  <si>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</si>
  <si>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</si>
  <si>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</si>
  <si>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</si>
  <si>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</si>
  <si>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</si>
  <si>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</si>
  <si>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</si>
  <si>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</si>
  <si>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</si>
  <si>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</si>
  <si>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</si>
  <si>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</si>
  <si>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</si>
  <si>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</si>
  <si>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</si>
  <si>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</si>
  <si>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</si>
  <si>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</si>
  <si>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</si>
  <si>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</si>
  <si>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</si>
  <si>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</si>
  <si>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</si>
  <si>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</si>
  <si>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</si>
  <si>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</si>
  <si>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</si>
  <si>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</si>
  <si>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</si>
  <si>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</si>
  <si>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</si>
  <si>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</si>
  <si>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</si>
  <si>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</si>
  <si>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</si>
  <si>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</si>
  <si>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</si>
  <si>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</si>
  <si>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</si>
  <si>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</si>
  <si>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</si>
  <si>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</si>
  <si>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</si>
  <si>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</si>
  <si>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</si>
  <si>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</si>
  <si>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</si>
  <si>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</si>
  <si>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</si>
  <si>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</si>
  <si>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</si>
  <si>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</si>
  <si>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</si>
  <si>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</si>
  <si>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</si>
  <si>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</si>
  <si>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</si>
  <si>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</si>
  <si>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</si>
  <si>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</si>
  <si>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</si>
  <si>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</si>
  <si>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</si>
  <si>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</si>
  <si>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</si>
  <si>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</si>
  <si>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</si>
  <si>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</si>
  <si>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</si>
  <si>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</si>
  <si>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</si>
  <si>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</si>
  <si>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</si>
  <si>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</si>
  <si>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</si>
  <si>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</si>
  <si>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</si>
  <si>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</si>
  <si>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</si>
  <si>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</si>
  <si>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</si>
  <si>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</si>
  <si>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</si>
  <si>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</si>
  <si>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</si>
  <si>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</si>
  <si>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</si>
  <si>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</si>
  <si>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</si>
  <si>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</si>
  <si>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</si>
  <si>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</si>
  <si>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</si>
  <si>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</si>
  <si>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</si>
  <si>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</si>
  <si>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</si>
  <si>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</si>
  <si>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</si>
  <si>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</si>
  <si>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</si>
  <si>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</si>
  <si>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</si>
  <si>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</si>
  <si>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</si>
  <si>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</si>
  <si>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</si>
  <si>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</si>
  <si>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</si>
  <si>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</si>
  <si>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</si>
  <si>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</si>
  <si>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</si>
  <si>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</si>
  <si>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</si>
  <si>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</si>
  <si>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</si>
  <si>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</si>
  <si>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</si>
  <si>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</si>
  <si>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</si>
  <si>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</si>
  <si>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</si>
  <si>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</si>
  <si>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</si>
  <si>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</si>
  <si>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</si>
  <si>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</si>
  <si>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</si>
  <si>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</si>
  <si>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</si>
  <si>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</si>
  <si>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</si>
  <si>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</si>
  <si>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</si>
  <si>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</si>
  <si>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</si>
  <si>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</si>
  <si>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</si>
  <si>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</si>
  <si>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</si>
  <si>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</si>
  <si>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</si>
  <si>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</si>
  <si>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</si>
  <si>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</si>
  <si>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</si>
  <si>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</si>
  <si>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</si>
  <si>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</si>
  <si>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</si>
  <si>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</si>
  <si>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</si>
  <si>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</si>
  <si>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</si>
  <si>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</si>
  <si>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</si>
  <si>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</si>
  <si>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</si>
  <si>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</si>
  <si>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</si>
  <si>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</si>
  <si>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</si>
  <si>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</si>
  <si>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</si>
  <si>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</si>
  <si>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</si>
  <si>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</si>
  <si>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</si>
  <si>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</si>
  <si>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</si>
  <si>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</si>
  <si>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</si>
  <si>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</si>
  <si>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</si>
  <si>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</si>
  <si>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</si>
  <si>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</si>
  <si>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</si>
  <si>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</si>
  <si>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</si>
  <si>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</si>
  <si>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</si>
  <si>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</si>
  <si>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</si>
  <si>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</si>
  <si>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</si>
  <si>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</si>
  <si>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</si>
  <si>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</si>
  <si>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</si>
  <si>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</si>
  <si>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</si>
  <si>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</si>
  <si>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</si>
  <si>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</si>
  <si>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</si>
  <si>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</si>
  <si>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</si>
  <si>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</si>
  <si>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</si>
  <si>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</si>
  <si>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</si>
  <si>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</si>
  <si>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</si>
  <si>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</si>
  <si>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</si>
  <si>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</si>
  <si>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</si>
  <si>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</si>
  <si>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</si>
  <si>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</si>
  <si>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</si>
  <si>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</si>
  <si>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</si>
  <si>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</si>
  <si>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</si>
  <si>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</si>
  <si>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</si>
  <si>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</si>
  <si>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</si>
  <si>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</si>
  <si>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</si>
  <si>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</si>
  <si>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</si>
  <si>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</si>
  <si>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</si>
  <si>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</si>
  <si>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</si>
  <si>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</si>
  <si>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</si>
  <si>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</si>
  <si>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</si>
  <si>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</si>
  <si>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</si>
  <si>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</si>
  <si>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</si>
  <si>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</si>
  <si>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</si>
  <si>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</si>
  <si>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</si>
  <si>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</si>
  <si>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</si>
  <si>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</si>
  <si>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</si>
  <si>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</si>
  <si>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</si>
  <si>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</si>
  <si>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</si>
  <si>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</si>
  <si>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</si>
  <si>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</si>
  <si>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</si>
  <si>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</si>
  <si>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</si>
  <si>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</si>
  <si>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</si>
  <si>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</si>
  <si>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</si>
  <si>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</si>
  <si>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</si>
  <si>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</si>
  <si>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</si>
  <si>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</si>
  <si>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</si>
  <si>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</si>
  <si>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</si>
  <si>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</si>
  <si>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</si>
  <si>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</si>
  <si>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</si>
  <si>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</si>
  <si>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</si>
  <si>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</si>
  <si>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</si>
  <si>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</si>
  <si>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</si>
  <si>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</si>
  <si>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</si>
  <si>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</si>
  <si>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</si>
  <si>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</si>
  <si>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</si>
  <si>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</si>
  <si>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</si>
  <si>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</si>
  <si>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</si>
  <si>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</si>
  <si>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</si>
  <si>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</si>
  <si>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</si>
  <si>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</si>
  <si>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</si>
  <si>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</si>
  <si>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</si>
  <si>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</si>
  <si>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</si>
  <si>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</si>
  <si>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</si>
  <si>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</si>
  <si>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</si>
  <si>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</si>
  <si>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</si>
  <si>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</si>
  <si>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</si>
  <si>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</si>
  <si>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</si>
  <si>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</si>
  <si>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</si>
  <si>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</si>
  <si>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</si>
  <si>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</si>
  <si>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</si>
  <si>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</si>
  <si>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</si>
  <si>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</si>
  <si>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</si>
  <si>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</si>
  <si>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</si>
  <si>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</si>
  <si>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</si>
  <si>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</si>
  <si>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</si>
  <si>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</si>
  <si>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</si>
  <si>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</si>
  <si>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</si>
  <si>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</si>
  <si>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</si>
  <si>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</si>
  <si>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</si>
  <si>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</si>
  <si>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</si>
  <si>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</si>
  <si>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</si>
  <si>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</si>
  <si>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</si>
  <si>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</si>
  <si>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</si>
  <si>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</si>
  <si>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</si>
  <si>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</si>
  <si>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</si>
  <si>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</si>
  <si>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</si>
  <si>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</si>
  <si>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</si>
  <si>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</si>
  <si>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</si>
  <si>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</si>
  <si>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</si>
  <si>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</si>
  <si>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</si>
  <si>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</si>
  <si>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</si>
  <si>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</si>
  <si>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</si>
  <si>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</si>
  <si>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</si>
  <si>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</si>
  <si>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</si>
  <si>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</si>
  <si>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</si>
  <si>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</si>
  <si>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</si>
  <si>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</si>
  <si>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</si>
  <si>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</si>
  <si>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</si>
  <si>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</si>
  <si>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</si>
  <si>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</si>
  <si>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</si>
  <si>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</si>
  <si>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</si>
  <si>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</si>
  <si>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</si>
  <si>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</si>
  <si>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</si>
  <si>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</si>
  <si>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</si>
  <si>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</si>
  <si>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</si>
  <si>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</si>
  <si>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</si>
  <si>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</si>
  <si>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</si>
  <si>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</si>
  <si>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</si>
  <si>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</si>
  <si>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</si>
  <si>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</si>
  <si>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</si>
  <si>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</si>
  <si>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</si>
  <si>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</si>
  <si>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</si>
  <si>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</si>
  <si>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</si>
  <si>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</si>
  <si>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</si>
  <si>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</si>
  <si>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</si>
  <si>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</si>
  <si>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</si>
  <si>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</si>
  <si>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</si>
  <si>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</si>
  <si>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</si>
  <si>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</si>
  <si>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</si>
  <si>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</si>
  <si>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</si>
  <si>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</si>
  <si>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</si>
  <si>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</si>
  <si>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</si>
  <si>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</si>
  <si>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</si>
  <si>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</si>
  <si>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</si>
  <si>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</si>
  <si>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</si>
  <si>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</si>
  <si>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</si>
  <si>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</si>
  <si>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</si>
  <si>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</si>
  <si>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</si>
  <si>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</si>
  <si>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</si>
  <si>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</si>
  <si>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</si>
  <si>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</si>
  <si>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</si>
  <si>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</si>
  <si>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</si>
  <si>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</si>
  <si>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</si>
  <si>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</si>
  <si>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</si>
  <si>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</si>
  <si>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</si>
  <si>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</si>
  <si>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</si>
  <si>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</si>
  <si>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</si>
  <si>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</si>
  <si>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</si>
  <si>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</si>
  <si>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</si>
  <si>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</si>
  <si>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</si>
  <si>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</si>
  <si>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</si>
  <si>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</si>
  <si>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</si>
  <si>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</si>
  <si>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</si>
  <si>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</si>
  <si>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</si>
  <si>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</si>
  <si>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</si>
  <si>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</si>
  <si>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</si>
  <si>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</si>
  <si>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</si>
  <si>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</si>
  <si>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</si>
  <si>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</si>
  <si>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</si>
  <si>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</si>
  <si>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</si>
  <si>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</si>
  <si>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</si>
  <si>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</si>
  <si>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</si>
  <si>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</si>
  <si>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</si>
  <si>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</si>
  <si>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</si>
  <si>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</si>
  <si>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</si>
  <si>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</si>
  <si>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</si>
  <si>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</si>
  <si>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</si>
  <si>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</si>
  <si>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</si>
  <si>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</si>
  <si>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</si>
  <si>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</si>
  <si>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</si>
  <si>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</si>
  <si>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</si>
  <si>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</si>
  <si>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</si>
  <si>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</si>
  <si>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</si>
  <si>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</si>
  <si>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</si>
  <si>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</si>
  <si>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</si>
  <si>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</si>
  <si>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</si>
  <si>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</si>
  <si>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</si>
  <si>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</si>
  <si>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</si>
  <si>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</si>
  <si>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</si>
  <si>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</si>
  <si>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</si>
  <si>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</si>
  <si>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</si>
  <si>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</si>
  <si>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</si>
  <si>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</si>
  <si>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</si>
  <si>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</si>
  <si>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</si>
  <si>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</si>
  <si>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</si>
  <si>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</si>
  <si>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</si>
  <si>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</si>
  <si>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</si>
  <si>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</si>
  <si>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</si>
  <si>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</si>
  <si>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</si>
  <si>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</si>
  <si>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</si>
  <si>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</si>
  <si>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</si>
  <si>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</si>
  <si>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</si>
  <si>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</si>
  <si>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</si>
  <si>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</si>
  <si>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</si>
  <si>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</si>
  <si>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</si>
  <si>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</si>
  <si>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</si>
  <si>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</si>
  <si>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</si>
  <si>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</si>
  <si>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</si>
  <si>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</si>
  <si>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</si>
  <si>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</si>
  <si>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</si>
  <si>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</si>
  <si>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</si>
  <si>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</si>
  <si>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</si>
  <si>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</si>
  <si>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</si>
  <si>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</si>
  <si>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</si>
  <si>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</si>
  <si>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</si>
  <si>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</si>
  <si>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</si>
  <si>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</si>
  <si>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</si>
  <si>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</si>
  <si>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</si>
  <si>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</si>
  <si>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</si>
  <si>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</si>
  <si>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</si>
  <si>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</si>
  <si>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</si>
  <si>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</si>
  <si>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</si>
  <si>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</si>
  <si>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</si>
  <si>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</si>
  <si>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</si>
  <si>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</si>
  <si>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</si>
  <si>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</si>
  <si>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</si>
  <si>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</si>
  <si>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</si>
  <si>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</si>
  <si>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</si>
  <si>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</si>
  <si>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</si>
  <si>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</si>
  <si>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</si>
  <si>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</si>
  <si>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</si>
  <si>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</si>
  <si>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</si>
  <si>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</si>
  <si>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</si>
  <si>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</si>
  <si>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</si>
  <si>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</si>
  <si>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</si>
  <si>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</si>
  <si>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</si>
  <si>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</si>
  <si>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</si>
  <si>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</si>
  <si>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</si>
  <si>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</si>
  <si>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</si>
  <si>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</si>
  <si>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</si>
  <si>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</si>
  <si>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</si>
  <si>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</si>
  <si>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</si>
  <si>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</si>
  <si>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</si>
  <si>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</si>
  <si>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</si>
  <si>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</si>
  <si>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</si>
  <si>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</si>
  <si>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</si>
  <si>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</si>
  <si>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</si>
  <si>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</si>
  <si>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</si>
  <si>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</si>
  <si>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</si>
  <si>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</si>
  <si>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</si>
  <si>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</si>
  <si>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</si>
  <si>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</si>
  <si>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</si>
  <si>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</si>
  <si>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</si>
  <si>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</si>
  <si>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</si>
  <si>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</si>
  <si>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</si>
  <si>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</si>
  <si>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</si>
  <si>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</si>
  <si>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</si>
  <si>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</si>
  <si>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</si>
  <si>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</si>
  <si>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</si>
  <si>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</si>
  <si>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</si>
  <si>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</si>
  <si>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</si>
  <si>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</si>
  <si>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</si>
  <si>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</si>
  <si>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</si>
  <si>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</si>
  <si>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</si>
  <si>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</si>
  <si>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</si>
  <si>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</si>
  <si>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</si>
  <si>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</si>
  <si>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</si>
  <si>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</si>
  <si>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</si>
  <si>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</si>
  <si>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</si>
  <si>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</si>
  <si>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</si>
  <si>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</si>
  <si>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</si>
  <si>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State Statistics</t>
  </si>
  <si>
    <t>* Unincorporated</t>
  </si>
  <si>
    <t>** Split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</si>
</sst>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193">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4" fillId="5" borderId="12" xfId="0" applyFont="1" applyFill="1" applyBorder="1"/>
    <xf numFmtId="164" fontId="4" fillId="5" borderId="13" xfId="0" applyNumberFormat="1" applyFont="1" applyFill="1" applyBorder="1" applyAlignment="1">
      <alignment horizontal="center"/>
    </xf>
    <xf numFmtId="0" fontId="4" fillId="0" borderId="12" xfId="0" applyFont="1" applyFill="1" applyBorder="1"/>
    <xf numFmtId="164" fontId="4" fillId="0" borderId="13" xfId="0" applyNumberFormat="1" applyFont="1" applyFill="1" applyBorder="1" applyAlignment="1">
      <alignment horizontal="center"/>
    </xf>
    <xf numFmtId="0" fontId="5" fillId="15" borderId="12" xfId="0" applyFont="1" applyFill="1" applyBorder="1"/>
    <xf numFmtId="164" fontId="5" fillId="15" borderId="13" xfId="0" applyNumberFormat="1" applyFont="1" applyFill="1" applyBorder="1" applyAlignment="1">
      <alignment horizontal="center"/>
    </xf>
    <xf numFmtId="0" fontId="4" fillId="0" borderId="12" xfId="0" applyFont="1" applyBorder="1"/>
    <xf numFmtId="164" fontId="4" fillId="0" borderId="13" xfId="0" applyNumberFormat="1" applyFont="1" applyBorder="1" applyAlignment="1">
      <alignment horizontal="center"/>
    </xf>
    <xf numFmtId="0" fontId="6" fillId="16" borderId="14" xfId="0" applyFont="1" applyFill="1" applyBorder="1"/>
    <xf numFmtId="164" fontId="6" fillId="16" borderId="16" xfId="0" applyNumberFormat="1" applyFont="1" applyFill="1" applyBorder="1" applyAlignment="1">
      <alignment horizontal="center"/>
    </xf>
    <xf numFmtId="0" fontId="6" fillId="16" borderId="17" xfId="0" applyFont="1" applyFill="1" applyBorder="1" applyAlignment="1">
      <alignment horizontal="center" vertical="center" wrapText="1"/>
    </xf>
    <xf numFmtId="0" fontId="4" fillId="5" borderId="8" xfId="0" applyFont="1" applyFill="1" applyBorder="1" applyAlignment="1">
      <alignment horizontal="center"/>
    </xf>
    <xf numFmtId="0" fontId="4" fillId="0" borderId="8" xfId="0" applyFont="1" applyFill="1" applyBorder="1" applyAlignment="1">
      <alignment horizontal="center"/>
    </xf>
    <xf numFmtId="0" fontId="5" fillId="15" borderId="8" xfId="0" applyFont="1" applyFill="1" applyBorder="1" applyAlignment="1">
      <alignment horizontal="center"/>
    </xf>
    <xf numFmtId="0" fontId="4" fillId="0" borderId="8" xfId="0" applyFont="1" applyBorder="1" applyAlignment="1">
      <alignment horizontal="center"/>
    </xf>
    <xf numFmtId="0" fontId="6" fillId="16" borderId="18" xfId="0" applyFont="1" applyFill="1" applyBorder="1" applyAlignment="1">
      <alignment horizontal="center"/>
    </xf>
    <xf numFmtId="0" fontId="4" fillId="5" borderId="13" xfId="0" applyFont="1" applyFill="1" applyBorder="1"/>
    <xf numFmtId="0" fontId="4" fillId="0" borderId="13" xfId="0" applyFont="1" applyFill="1" applyBorder="1"/>
    <xf numFmtId="0" fontId="5" fillId="15" borderId="13" xfId="0" applyFont="1" applyFill="1" applyBorder="1"/>
    <xf numFmtId="0" fontId="4" fillId="0" borderId="13" xfId="0" applyFont="1" applyBorder="1"/>
    <xf numFmtId="0" fontId="6" fillId="16" borderId="16" xfId="0" applyFont="1" applyFill="1" applyBorder="1"/>
    <xf numFmtId="164" fontId="4" fillId="5" borderId="8" xfId="0" applyNumberFormat="1" applyFont="1" applyFill="1" applyBorder="1" applyAlignment="1">
      <alignment horizontal="center"/>
    </xf>
    <xf numFmtId="164" fontId="4" fillId="0" borderId="8" xfId="0" applyNumberFormat="1" applyFont="1" applyFill="1" applyBorder="1" applyAlignment="1">
      <alignment horizontal="center"/>
    </xf>
    <xf numFmtId="164" fontId="5" fillId="15" borderId="8" xfId="0" applyNumberFormat="1" applyFont="1" applyFill="1" applyBorder="1" applyAlignment="1">
      <alignment horizontal="center"/>
    </xf>
    <xf numFmtId="164" fontId="4" fillId="0" borderId="8" xfId="0" applyNumberFormat="1" applyFont="1" applyBorder="1" applyAlignment="1">
      <alignment horizontal="center"/>
    </xf>
    <xf numFmtId="164" fontId="6" fillId="16" borderId="18" xfId="0" applyNumberFormat="1" applyFont="1" applyFill="1" applyBorder="1" applyAlignment="1">
      <alignment horizontal="center"/>
    </xf>
    <xf numFmtId="0" fontId="4" fillId="5" borderId="13" xfId="0" applyFont="1" applyFill="1" applyBorder="1" applyAlignment="1">
      <alignment horizontal="center"/>
    </xf>
    <xf numFmtId="0" fontId="4" fillId="0" borderId="13" xfId="0" applyFont="1" applyFill="1" applyBorder="1" applyAlignment="1">
      <alignment horizontal="center"/>
    </xf>
    <xf numFmtId="0" fontId="5" fillId="15" borderId="13" xfId="0" applyFont="1" applyFill="1" applyBorder="1" applyAlignment="1">
      <alignment horizontal="center"/>
    </xf>
    <xf numFmtId="0" fontId="4" fillId="0" borderId="13" xfId="0" applyFont="1" applyBorder="1" applyAlignment="1">
      <alignment horizontal="center"/>
    </xf>
    <xf numFmtId="0" fontId="6" fillId="16" borderId="16" xfId="0" applyFont="1" applyFill="1" applyBorder="1" applyAlignment="1">
      <alignment horizontal="center"/>
    </xf>
    <xf numFmtId="9" fontId="4" fillId="5" borderId="8" xfId="1" applyFont="1" applyFill="1" applyBorder="1" applyAlignment="1">
      <alignment horizontal="center"/>
    </xf>
    <xf numFmtId="9" fontId="4" fillId="0" borderId="8" xfId="1" applyFont="1" applyFill="1" applyBorder="1" applyAlignment="1">
      <alignment horizontal="center"/>
    </xf>
    <xf numFmtId="9" fontId="5" fillId="15" borderId="8" xfId="1" applyFont="1" applyFill="1" applyBorder="1" applyAlignment="1">
      <alignment horizontal="center"/>
    </xf>
    <xf numFmtId="9" fontId="4" fillId="0" borderId="8" xfId="1" applyFont="1" applyBorder="1" applyAlignment="1">
      <alignment horizontal="center"/>
    </xf>
    <xf numFmtId="0" fontId="4" fillId="5" borderId="12" xfId="0" applyFont="1" applyFill="1" applyBorder="1" applyAlignment="1">
      <alignment horizontal="center"/>
    </xf>
    <xf numFmtId="9" fontId="4" fillId="5" borderId="13" xfId="1" applyFont="1" applyFill="1" applyBorder="1" applyAlignment="1">
      <alignment horizontal="center"/>
    </xf>
    <xf numFmtId="0" fontId="4" fillId="0" borderId="12" xfId="0" applyFont="1" applyFill="1" applyBorder="1" applyAlignment="1">
      <alignment horizontal="center"/>
    </xf>
    <xf numFmtId="9" fontId="4" fillId="0" borderId="13" xfId="1" applyFont="1" applyFill="1" applyBorder="1" applyAlignment="1">
      <alignment horizontal="center"/>
    </xf>
    <xf numFmtId="0" fontId="5" fillId="15" borderId="12" xfId="0" applyFont="1" applyFill="1" applyBorder="1" applyAlignment="1">
      <alignment horizontal="center"/>
    </xf>
    <xf numFmtId="9" fontId="5" fillId="15" borderId="13" xfId="1" applyFont="1" applyFill="1" applyBorder="1" applyAlignment="1">
      <alignment horizontal="center"/>
    </xf>
    <xf numFmtId="0" fontId="4" fillId="0" borderId="12" xfId="0" applyFont="1" applyBorder="1" applyAlignment="1">
      <alignment horizontal="center"/>
    </xf>
    <xf numFmtId="9" fontId="4" fillId="0" borderId="13" xfId="1" applyFont="1" applyBorder="1" applyAlignment="1">
      <alignment horizontal="center"/>
    </xf>
    <xf numFmtId="0" fontId="5" fillId="15" borderId="14" xfId="0" applyFont="1" applyFill="1" applyBorder="1" applyAlignment="1">
      <alignment horizontal="center"/>
    </xf>
    <xf numFmtId="0" fontId="5" fillId="15" borderId="15" xfId="0" applyFont="1" applyFill="1" applyBorder="1"/>
    <xf numFmtId="0" fontId="5" fillId="15" borderId="15" xfId="0" applyFont="1" applyFill="1" applyBorder="1" applyAlignment="1">
      <alignment horizontal="center"/>
    </xf>
    <xf numFmtId="9" fontId="5" fillId="15" borderId="15" xfId="1" applyFont="1" applyFill="1" applyBorder="1" applyAlignment="1">
      <alignment horizontal="center"/>
    </xf>
    <xf numFmtId="9" fontId="5" fillId="15" borderId="16" xfId="1" applyFont="1" applyFill="1" applyBorder="1" applyAlignment="1">
      <alignment horizontal="center"/>
    </xf>
    <xf numFmtId="0" fontId="0" fillId="0" borderId="0" xfId="0" applyAlignment="1">
      <alignment horizontal="right"/>
    </xf>
    <xf numFmtId="0" fontId="6" fillId="16" borderId="10" xfId="0" applyFont="1" applyFill="1" applyBorder="1" applyAlignment="1">
      <alignment horizontal="right" vertical="center" wrapText="1"/>
    </xf>
    <xf numFmtId="0" fontId="4" fillId="5" borderId="1" xfId="0" applyFont="1" applyFill="1" applyBorder="1" applyAlignment="1">
      <alignment horizontal="right"/>
    </xf>
    <xf numFmtId="0" fontId="4" fillId="0" borderId="1" xfId="0" applyFont="1" applyFill="1" applyBorder="1" applyAlignment="1">
      <alignment horizontal="right"/>
    </xf>
    <xf numFmtId="0" fontId="5" fillId="15" borderId="1" xfId="0" applyFont="1" applyFill="1" applyBorder="1" applyAlignment="1">
      <alignment horizontal="right"/>
    </xf>
    <xf numFmtId="0" fontId="4" fillId="0" borderId="1" xfId="0" applyFont="1" applyBorder="1" applyAlignment="1">
      <alignment horizontal="right"/>
    </xf>
    <xf numFmtId="0" fontId="5" fillId="15" borderId="15" xfId="0" applyFont="1" applyFill="1" applyBorder="1" applyAlignment="1">
      <alignment horizontal="right"/>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168" topLeftCell="F169" activePane="bottomRight" state="frozen"/>
      <selection pane="topRight" activeCell="F1" sqref="F1"/>
      <selection pane="bottomLeft" activeCell="A169" sqref="A169"/>
      <selection pane="bottomRight" activeCell="B170" sqref="B170"/>
    </sheetView>
  </sheetViews>
  <sheetFormatPr defaultColWidth="9.140625" defaultRowHeight="15" x14ac:dyDescent="0.25"/>
  <cols>
    <col min="1" max="1" width="9.140625" style="2"/>
    <col min="2" max="2" width="19" style="1" bestFit="1" customWidth="1"/>
    <col min="3" max="4" width="9.140625" style="1"/>
    <col min="5" max="11" width="9.140625" style="2"/>
    <col min="12" max="17" width="9.140625" style="5"/>
    <col min="18" max="18" width="2.85546875" customWidth="1"/>
    <col min="19" max="21" width="9.140625" style="2"/>
    <col min="22" max="22" width="2.140625" customWidth="1"/>
    <col min="23" max="24" width="9.140625" style="2"/>
    <col min="25" max="28" width="9.140625" style="4"/>
    <col min="29" max="30" width="9.140625" style="5"/>
    <col min="31" max="32" width="9.140625" style="4"/>
    <col min="33" max="33" width="3" customWidth="1"/>
    <col min="34" max="41" width="9.140625" style="2"/>
    <col min="42" max="16384" width="9.140625" style="1"/>
  </cols>
  <sheetData>
    <row r="1" spans="1:41" x14ac:dyDescent="0.25">
      <c r="A1" s="48" t="s">
        <v>522</v>
      </c>
      <c r="W1" s="2" t="s">
        <v>521</v>
      </c>
      <c r="Z1" s="47" t="s">
        <v>26</v>
      </c>
      <c r="AA1" s="46" t="s">
        <v>520</v>
      </c>
      <c r="AB1" s="4" t="s">
        <v>519</v>
      </c>
      <c r="AC1" s="45" t="s">
        <v>518</v>
      </c>
      <c r="AD1" s="44"/>
    </row>
    <row r="2" spans="1:41" x14ac:dyDescent="0.25">
      <c r="A2" s="43">
        <v>44433</v>
      </c>
    </row>
    <row r="3" spans="1:41" x14ac:dyDescent="0.25">
      <c r="A3" s="42"/>
    </row>
    <row r="4" spans="1:41" customFormat="1" ht="28.5" customHeight="1" x14ac:dyDescent="0.25">
      <c r="A4" s="2"/>
      <c r="B4" s="1"/>
      <c r="C4" s="1"/>
      <c r="D4" s="1"/>
      <c r="E4" s="2"/>
      <c r="F4" s="2"/>
      <c r="G4" s="2"/>
      <c r="H4" s="2"/>
      <c r="I4" s="2"/>
      <c r="J4" s="2"/>
      <c r="K4" s="2"/>
      <c r="L4" s="5"/>
      <c r="M4" s="5"/>
      <c r="N4" s="5" t="s">
        <v>517</v>
      </c>
      <c r="O4" s="5"/>
      <c r="P4" s="5"/>
      <c r="Q4" s="5"/>
      <c r="S4" s="2" t="s">
        <v>517</v>
      </c>
      <c r="T4" s="2" t="s">
        <v>517</v>
      </c>
      <c r="U4" s="2"/>
      <c r="W4" s="2"/>
      <c r="X4" s="2" t="s">
        <v>517</v>
      </c>
      <c r="Y4" s="4"/>
      <c r="Z4" s="4" t="s">
        <v>517</v>
      </c>
      <c r="AA4" s="4"/>
      <c r="AB4" s="4" t="s">
        <v>517</v>
      </c>
      <c r="AC4" s="5"/>
      <c r="AD4" s="5" t="s">
        <v>517</v>
      </c>
      <c r="AE4" s="4"/>
      <c r="AF4" s="4" t="s">
        <v>517</v>
      </c>
      <c r="AH4" s="2"/>
      <c r="AI4" s="2"/>
      <c r="AJ4" s="2"/>
      <c r="AK4" s="2"/>
      <c r="AL4" s="2"/>
      <c r="AM4" s="2"/>
      <c r="AN4" s="2"/>
      <c r="AO4" s="2"/>
    </row>
    <row r="5" spans="1:41" s="27" customFormat="1" ht="108" x14ac:dyDescent="0.25">
      <c r="A5" s="41" t="s">
        <v>516</v>
      </c>
      <c r="B5" s="41" t="s">
        <v>515</v>
      </c>
      <c r="C5" s="41" t="s">
        <v>26</v>
      </c>
      <c r="D5" s="41" t="s">
        <v>514</v>
      </c>
      <c r="E5" s="41" t="s">
        <v>513</v>
      </c>
      <c r="F5" s="41" t="s">
        <v>512</v>
      </c>
      <c r="G5" s="40" t="s">
        <v>511</v>
      </c>
      <c r="H5" s="38" t="s">
        <v>510</v>
      </c>
      <c r="I5" s="39" t="s">
        <v>509</v>
      </c>
      <c r="J5" s="38" t="s">
        <v>508</v>
      </c>
      <c r="K5" s="38" t="s">
        <v>507</v>
      </c>
      <c r="L5" s="37" t="s">
        <v>506</v>
      </c>
      <c r="M5" s="36" t="s">
        <v>505</v>
      </c>
      <c r="N5" s="35" t="s">
        <v>504</v>
      </c>
      <c r="O5" s="34" t="s">
        <v>503</v>
      </c>
      <c r="P5" s="34" t="s">
        <v>502</v>
      </c>
      <c r="Q5" s="34" t="s">
        <v>501</v>
      </c>
      <c r="R5"/>
      <c r="S5" s="33" t="s">
        <v>500</v>
      </c>
      <c r="T5" s="33" t="s">
        <v>499</v>
      </c>
      <c r="U5" s="33" t="s">
        <v>498</v>
      </c>
      <c r="V5"/>
      <c r="W5" s="32" t="s">
        <v>497</v>
      </c>
      <c r="X5" s="32" t="s">
        <v>496</v>
      </c>
      <c r="Y5" s="30" t="s">
        <v>495</v>
      </c>
      <c r="Z5" s="30" t="s">
        <v>494</v>
      </c>
      <c r="AA5" s="30" t="s">
        <v>493</v>
      </c>
      <c r="AB5" s="30" t="s">
        <v>492</v>
      </c>
      <c r="AC5" s="31" t="s">
        <v>491</v>
      </c>
      <c r="AD5" s="31" t="s">
        <v>490</v>
      </c>
      <c r="AE5" s="30" t="s">
        <v>489</v>
      </c>
      <c r="AF5" s="30" t="s">
        <v>488</v>
      </c>
      <c r="AG5"/>
      <c r="AH5" s="28" t="s">
        <v>487</v>
      </c>
      <c r="AI5" s="28" t="s">
        <v>486</v>
      </c>
      <c r="AJ5" s="28" t="s">
        <v>485</v>
      </c>
      <c r="AK5" s="29" t="s">
        <v>484</v>
      </c>
      <c r="AL5" s="28" t="s">
        <v>483</v>
      </c>
      <c r="AM5" s="28" t="s">
        <v>482</v>
      </c>
      <c r="AN5" s="28" t="s">
        <v>481</v>
      </c>
      <c r="AO5" s="28" t="s">
        <v>480</v>
      </c>
    </row>
    <row r="6" spans="1:41" ht="12" hidden="1" x14ac:dyDescent="0.2">
      <c r="A6" s="19">
        <v>540001</v>
      </c>
      <c r="B6" s="22" t="s">
        <v>479</v>
      </c>
      <c r="C6" s="22" t="s">
        <v>474</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
      <c r="A7" s="14">
        <v>540002</v>
      </c>
      <c r="B7" s="17" t="s">
        <v>478</v>
      </c>
      <c r="C7" s="17" t="s">
        <v>474</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
      <c r="A8" s="14">
        <v>540003</v>
      </c>
      <c r="B8" s="17" t="s">
        <v>477</v>
      </c>
      <c r="C8" s="17" t="s">
        <v>474</v>
      </c>
      <c r="D8" s="17" t="s">
        <v>2</v>
      </c>
      <c r="E8" s="14">
        <v>7</v>
      </c>
      <c r="F8" s="14" t="s">
        <v>476</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
      <c r="A9" s="14">
        <v>540004</v>
      </c>
      <c r="B9" s="17" t="s">
        <v>475</v>
      </c>
      <c r="C9" s="17" t="s">
        <v>474</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25">
      <c r="A10" s="129"/>
      <c r="B10" s="130"/>
      <c r="C10" s="130" t="s">
        <v>474</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
      <c r="A11" s="19">
        <v>540282</v>
      </c>
      <c r="B11" s="22" t="s">
        <v>473</v>
      </c>
      <c r="C11" s="22" t="s">
        <v>469</v>
      </c>
      <c r="D11" s="22" t="s">
        <v>29</v>
      </c>
      <c r="E11" s="19">
        <v>9</v>
      </c>
      <c r="F11" s="19" t="s">
        <v>472</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
      <c r="A12" s="14">
        <v>540006</v>
      </c>
      <c r="B12" s="17" t="s">
        <v>471</v>
      </c>
      <c r="C12" s="17" t="s">
        <v>469</v>
      </c>
      <c r="D12" s="17" t="s">
        <v>2</v>
      </c>
      <c r="E12" s="14">
        <v>9</v>
      </c>
      <c r="F12" s="14" t="s">
        <v>470</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25">
      <c r="A13" s="129"/>
      <c r="B13" s="130"/>
      <c r="C13" s="130" t="s">
        <v>469</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hidden="1" x14ac:dyDescent="0.2">
      <c r="A14" s="19">
        <v>540007</v>
      </c>
      <c r="B14" s="22" t="s">
        <v>468</v>
      </c>
      <c r="C14" s="22" t="s">
        <v>463</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hidden="1" x14ac:dyDescent="0.2">
      <c r="A15" s="14">
        <v>540008</v>
      </c>
      <c r="B15" s="17" t="s">
        <v>467</v>
      </c>
      <c r="C15" s="17" t="s">
        <v>463</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hidden="1" x14ac:dyDescent="0.2">
      <c r="A16" s="14">
        <v>540229</v>
      </c>
      <c r="B16" s="17" t="s">
        <v>466</v>
      </c>
      <c r="C16" s="17" t="s">
        <v>463</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hidden="1" x14ac:dyDescent="0.2">
      <c r="A17" s="14">
        <v>540230</v>
      </c>
      <c r="B17" s="17" t="s">
        <v>465</v>
      </c>
      <c r="C17" s="17" t="s">
        <v>463</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hidden="1" x14ac:dyDescent="0.2">
      <c r="A18" s="14">
        <v>540238</v>
      </c>
      <c r="B18" s="17" t="s">
        <v>464</v>
      </c>
      <c r="C18" s="17" t="s">
        <v>463</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hidden="1" x14ac:dyDescent="0.25">
      <c r="A19" s="129"/>
      <c r="B19" s="130"/>
      <c r="C19" s="130" t="s">
        <v>463</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
      <c r="A20" s="19">
        <v>540009</v>
      </c>
      <c r="B20" s="22" t="s">
        <v>462</v>
      </c>
      <c r="C20" s="22" t="s">
        <v>458</v>
      </c>
      <c r="D20" s="22" t="s">
        <v>29</v>
      </c>
      <c r="E20" s="19">
        <v>7</v>
      </c>
      <c r="F20" s="19" t="s">
        <v>450</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
      <c r="A21" s="14">
        <v>540010</v>
      </c>
      <c r="B21" s="17" t="s">
        <v>461</v>
      </c>
      <c r="C21" s="17" t="s">
        <v>458</v>
      </c>
      <c r="D21" s="17" t="s">
        <v>2</v>
      </c>
      <c r="E21" s="14">
        <v>7</v>
      </c>
      <c r="F21" s="14" t="s">
        <v>450</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
      <c r="A22" s="14">
        <v>540236</v>
      </c>
      <c r="B22" s="17" t="s">
        <v>460</v>
      </c>
      <c r="C22" s="17" t="s">
        <v>458</v>
      </c>
      <c r="D22" s="17" t="s">
        <v>2</v>
      </c>
      <c r="E22" s="14">
        <v>7</v>
      </c>
      <c r="F22" s="14" t="s">
        <v>450</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
      <c r="A23" s="14">
        <v>540237</v>
      </c>
      <c r="B23" s="17" t="s">
        <v>459</v>
      </c>
      <c r="C23" s="17" t="s">
        <v>458</v>
      </c>
      <c r="D23" s="17" t="s">
        <v>2</v>
      </c>
      <c r="E23" s="14">
        <v>7</v>
      </c>
      <c r="F23" s="14" t="s">
        <v>450</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25">
      <c r="A24" s="129"/>
      <c r="B24" s="130"/>
      <c r="C24" s="130" t="s">
        <v>458</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hidden="1" x14ac:dyDescent="0.2">
      <c r="A25" s="19">
        <v>540011</v>
      </c>
      <c r="B25" s="22" t="s">
        <v>457</v>
      </c>
      <c r="C25" s="22" t="s">
        <v>449</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hidden="1" x14ac:dyDescent="0.2">
      <c r="A26" s="14">
        <v>540012</v>
      </c>
      <c r="B26" s="17" t="s">
        <v>456</v>
      </c>
      <c r="C26" s="17" t="s">
        <v>449</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hidden="1" x14ac:dyDescent="0.2">
      <c r="A27" s="14">
        <v>540013</v>
      </c>
      <c r="B27" s="17" t="s">
        <v>455</v>
      </c>
      <c r="C27" s="17" t="s">
        <v>449</v>
      </c>
      <c r="D27" s="17" t="s">
        <v>2</v>
      </c>
      <c r="E27" s="14">
        <v>11</v>
      </c>
      <c r="F27" s="14" t="s">
        <v>454</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hidden="1" x14ac:dyDescent="0.2">
      <c r="A28" s="25">
        <v>540014</v>
      </c>
      <c r="B28" s="26" t="s">
        <v>8</v>
      </c>
      <c r="C28" s="26" t="s">
        <v>449</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hidden="1" x14ac:dyDescent="0.2">
      <c r="A29" s="14">
        <v>540015</v>
      </c>
      <c r="B29" s="17" t="s">
        <v>453</v>
      </c>
      <c r="C29" s="17" t="s">
        <v>449</v>
      </c>
      <c r="D29" s="17" t="s">
        <v>2</v>
      </c>
      <c r="E29" s="14">
        <v>11</v>
      </c>
      <c r="F29" s="14" t="s">
        <v>452</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hidden="1" x14ac:dyDescent="0.2">
      <c r="A30" s="14">
        <v>540093</v>
      </c>
      <c r="B30" s="17" t="s">
        <v>451</v>
      </c>
      <c r="C30" s="17" t="s">
        <v>449</v>
      </c>
      <c r="D30" s="17" t="s">
        <v>2</v>
      </c>
      <c r="E30" s="14">
        <v>11</v>
      </c>
      <c r="F30" s="14" t="s">
        <v>450</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hidden="1" x14ac:dyDescent="0.25">
      <c r="A31" s="129"/>
      <c r="B31" s="130"/>
      <c r="C31" s="130" t="s">
        <v>449</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hidden="1" x14ac:dyDescent="0.2">
      <c r="A32" s="19">
        <v>540016</v>
      </c>
      <c r="B32" s="22" t="s">
        <v>448</v>
      </c>
      <c r="C32" s="22" t="s">
        <v>444</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hidden="1" x14ac:dyDescent="0.2">
      <c r="A33" s="14">
        <v>540017</v>
      </c>
      <c r="B33" s="17" t="s">
        <v>447</v>
      </c>
      <c r="C33" s="17" t="s">
        <v>444</v>
      </c>
      <c r="D33" s="17" t="s">
        <v>2</v>
      </c>
      <c r="E33" s="14">
        <v>2</v>
      </c>
      <c r="F33" s="14" t="s">
        <v>446</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hidden="1" x14ac:dyDescent="0.2">
      <c r="A34" s="25">
        <v>540018</v>
      </c>
      <c r="B34" s="26" t="s">
        <v>21</v>
      </c>
      <c r="C34" s="26" t="s">
        <v>444</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hidden="1" x14ac:dyDescent="0.2">
      <c r="A35" s="14">
        <v>540019</v>
      </c>
      <c r="B35" s="17" t="s">
        <v>445</v>
      </c>
      <c r="C35" s="17" t="s">
        <v>444</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hidden="1" x14ac:dyDescent="0.25">
      <c r="A36" s="129"/>
      <c r="B36" s="130"/>
      <c r="C36" s="130" t="s">
        <v>444</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hidden="1" x14ac:dyDescent="0.2">
      <c r="A37" s="19">
        <v>540020</v>
      </c>
      <c r="B37" s="22" t="s">
        <v>443</v>
      </c>
      <c r="C37" s="22" t="s">
        <v>441</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hidden="1" x14ac:dyDescent="0.2">
      <c r="A38" s="14">
        <v>540021</v>
      </c>
      <c r="B38" s="17" t="s">
        <v>442</v>
      </c>
      <c r="C38" s="17" t="s">
        <v>441</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hidden="1" x14ac:dyDescent="0.25">
      <c r="A39" s="129"/>
      <c r="B39" s="130"/>
      <c r="C39" s="130" t="s">
        <v>441</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hidden="1" x14ac:dyDescent="0.2">
      <c r="A40" s="19">
        <v>540022</v>
      </c>
      <c r="B40" s="22" t="s">
        <v>440</v>
      </c>
      <c r="C40" s="22" t="s">
        <v>438</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hidden="1" x14ac:dyDescent="0.2">
      <c r="A41" s="14">
        <v>540023</v>
      </c>
      <c r="B41" s="17" t="s">
        <v>439</v>
      </c>
      <c r="C41" s="17" t="s">
        <v>438</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hidden="1" x14ac:dyDescent="0.25">
      <c r="A42" s="129"/>
      <c r="B42" s="130"/>
      <c r="C42" s="130" t="s">
        <v>438</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hidden="1" x14ac:dyDescent="0.2">
      <c r="A43" s="19">
        <v>540024</v>
      </c>
      <c r="B43" s="22" t="s">
        <v>437</v>
      </c>
      <c r="C43" s="22" t="s">
        <v>435</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hidden="1" x14ac:dyDescent="0.2">
      <c r="A44" s="14">
        <v>540025</v>
      </c>
      <c r="B44" s="17" t="s">
        <v>436</v>
      </c>
      <c r="C44" s="17" t="s">
        <v>435</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hidden="1" x14ac:dyDescent="0.25">
      <c r="A45" s="129"/>
      <c r="B45" s="130"/>
      <c r="C45" s="130" t="s">
        <v>435</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
      <c r="A46" s="14">
        <v>540027</v>
      </c>
      <c r="B46" s="17" t="s">
        <v>434</v>
      </c>
      <c r="C46" s="17" t="s">
        <v>423</v>
      </c>
      <c r="D46" s="17" t="s">
        <v>2</v>
      </c>
      <c r="E46" s="14">
        <v>4</v>
      </c>
      <c r="F46" s="14" t="s">
        <v>433</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
      <c r="A47" s="14">
        <v>540028</v>
      </c>
      <c r="B47" s="17" t="s">
        <v>432</v>
      </c>
      <c r="C47" s="17" t="s">
        <v>423</v>
      </c>
      <c r="D47" s="17" t="s">
        <v>2</v>
      </c>
      <c r="E47" s="14">
        <v>4</v>
      </c>
      <c r="F47" s="14" t="s">
        <v>431</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
      <c r="A48" s="25">
        <v>540029</v>
      </c>
      <c r="B48" s="26" t="s">
        <v>18</v>
      </c>
      <c r="C48" s="26" t="s">
        <v>423</v>
      </c>
      <c r="D48" s="26" t="s">
        <v>58</v>
      </c>
      <c r="E48" s="25">
        <v>4</v>
      </c>
      <c r="F48" s="25" t="s">
        <v>339</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
      <c r="A49" s="14">
        <v>540031</v>
      </c>
      <c r="B49" s="17" t="s">
        <v>430</v>
      </c>
      <c r="C49" s="17" t="s">
        <v>423</v>
      </c>
      <c r="D49" s="17" t="s">
        <v>2</v>
      </c>
      <c r="E49" s="14">
        <v>4</v>
      </c>
      <c r="F49" s="14" t="s">
        <v>429</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
      <c r="A50" s="14">
        <v>540032</v>
      </c>
      <c r="B50" s="17" t="s">
        <v>428</v>
      </c>
      <c r="C50" s="17" t="s">
        <v>423</v>
      </c>
      <c r="D50" s="17" t="s">
        <v>2</v>
      </c>
      <c r="E50" s="14">
        <v>4</v>
      </c>
      <c r="F50" s="14" t="s">
        <v>414</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
      <c r="A51" s="14">
        <v>540294</v>
      </c>
      <c r="B51" s="17" t="s">
        <v>427</v>
      </c>
      <c r="C51" s="17" t="s">
        <v>423</v>
      </c>
      <c r="D51" s="17" t="s">
        <v>2</v>
      </c>
      <c r="E51" s="14">
        <v>4</v>
      </c>
      <c r="F51" s="14" t="s">
        <v>426</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
      <c r="A52" s="25">
        <v>540033</v>
      </c>
      <c r="B52" s="26" t="s">
        <v>11</v>
      </c>
      <c r="C52" s="26" t="s">
        <v>423</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
      <c r="A53" s="14">
        <v>540280</v>
      </c>
      <c r="B53" s="17" t="s">
        <v>425</v>
      </c>
      <c r="C53" s="17" t="s">
        <v>423</v>
      </c>
      <c r="D53" s="17" t="s">
        <v>2</v>
      </c>
      <c r="E53" s="14">
        <v>4</v>
      </c>
      <c r="F53" s="14" t="s">
        <v>414</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
      <c r="A54" s="19">
        <v>540026</v>
      </c>
      <c r="B54" s="22" t="s">
        <v>424</v>
      </c>
      <c r="C54" s="22" t="s">
        <v>423</v>
      </c>
      <c r="D54" s="22" t="s">
        <v>29</v>
      </c>
      <c r="E54" s="19">
        <v>4</v>
      </c>
      <c r="F54" s="19" t="s">
        <v>299</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25">
      <c r="A55" s="129"/>
      <c r="B55" s="130"/>
      <c r="C55" s="130" t="s">
        <v>423</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
      <c r="A56" s="19">
        <v>540035</v>
      </c>
      <c r="B56" s="22" t="s">
        <v>422</v>
      </c>
      <c r="C56" s="22" t="s">
        <v>419</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
      <c r="A57" s="14">
        <v>540036</v>
      </c>
      <c r="B57" s="17" t="s">
        <v>421</v>
      </c>
      <c r="C57" s="17" t="s">
        <v>419</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
      <c r="A58" s="14">
        <v>540037</v>
      </c>
      <c r="B58" s="17" t="s">
        <v>420</v>
      </c>
      <c r="C58" s="17" t="s">
        <v>419</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25">
      <c r="A59" s="129"/>
      <c r="B59" s="130"/>
      <c r="C59" s="130" t="s">
        <v>419</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
      <c r="A60" s="19">
        <v>540038</v>
      </c>
      <c r="B60" s="22" t="s">
        <v>418</v>
      </c>
      <c r="C60" s="22" t="s">
        <v>413</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
      <c r="A61" s="14">
        <v>540039</v>
      </c>
      <c r="B61" s="17" t="s">
        <v>417</v>
      </c>
      <c r="C61" s="17" t="s">
        <v>413</v>
      </c>
      <c r="D61" s="17" t="s">
        <v>2</v>
      </c>
      <c r="E61" s="14">
        <v>8</v>
      </c>
      <c r="F61" s="14" t="s">
        <v>416</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
      <c r="A62" s="14">
        <v>540240</v>
      </c>
      <c r="B62" s="17" t="s">
        <v>415</v>
      </c>
      <c r="C62" s="17" t="s">
        <v>413</v>
      </c>
      <c r="D62" s="17" t="s">
        <v>2</v>
      </c>
      <c r="E62" s="14">
        <v>8</v>
      </c>
      <c r="F62" s="14" t="s">
        <v>414</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25">
      <c r="A63" s="129"/>
      <c r="B63" s="130"/>
      <c r="C63" s="130" t="s">
        <v>413</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
      <c r="A64" s="19">
        <v>540040</v>
      </c>
      <c r="B64" s="22" t="s">
        <v>412</v>
      </c>
      <c r="C64" s="22" t="s">
        <v>403</v>
      </c>
      <c r="D64" s="22" t="s">
        <v>29</v>
      </c>
      <c r="E64" s="19">
        <v>4</v>
      </c>
      <c r="F64" s="19" t="s">
        <v>411</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
      <c r="A65" s="25">
        <v>540041</v>
      </c>
      <c r="B65" s="26" t="s">
        <v>24</v>
      </c>
      <c r="C65" s="26" t="s">
        <v>403</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
      <c r="A66" s="14">
        <v>540043</v>
      </c>
      <c r="B66" s="17" t="s">
        <v>410</v>
      </c>
      <c r="C66" s="17" t="s">
        <v>403</v>
      </c>
      <c r="D66" s="17" t="s">
        <v>2</v>
      </c>
      <c r="E66" s="14">
        <v>4</v>
      </c>
      <c r="F66" s="14" t="s">
        <v>409</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
      <c r="A67" s="14">
        <v>540044</v>
      </c>
      <c r="B67" s="17" t="s">
        <v>408</v>
      </c>
      <c r="C67" s="17" t="s">
        <v>403</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
      <c r="A68" s="14">
        <v>540045</v>
      </c>
      <c r="B68" s="17" t="s">
        <v>407</v>
      </c>
      <c r="C68" s="17" t="s">
        <v>403</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
      <c r="A69" s="14">
        <v>540228</v>
      </c>
      <c r="B69" s="17" t="s">
        <v>406</v>
      </c>
      <c r="C69" s="17" t="s">
        <v>403</v>
      </c>
      <c r="D69" s="17" t="s">
        <v>2</v>
      </c>
      <c r="E69" s="14">
        <v>4</v>
      </c>
      <c r="F69" s="14" t="s">
        <v>405</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
      <c r="A70" s="14">
        <v>540243</v>
      </c>
      <c r="B70" s="17" t="s">
        <v>404</v>
      </c>
      <c r="C70" s="17" t="s">
        <v>403</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25">
      <c r="A71" s="129"/>
      <c r="B71" s="130"/>
      <c r="C71" s="130" t="s">
        <v>403</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
      <c r="A72" s="19">
        <v>540226</v>
      </c>
      <c r="B72" s="22" t="s">
        <v>402</v>
      </c>
      <c r="C72" s="22" t="s">
        <v>398</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
      <c r="A73" s="14">
        <v>540046</v>
      </c>
      <c r="B73" s="17" t="s">
        <v>401</v>
      </c>
      <c r="C73" s="17" t="s">
        <v>398</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
      <c r="A74" s="14">
        <v>540276</v>
      </c>
      <c r="B74" s="17" t="s">
        <v>400</v>
      </c>
      <c r="C74" s="17" t="s">
        <v>398</v>
      </c>
      <c r="D74" s="17" t="s">
        <v>2</v>
      </c>
      <c r="E74" s="14">
        <v>8</v>
      </c>
      <c r="F74" s="14" t="s">
        <v>399</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25">
      <c r="A75" s="129"/>
      <c r="B75" s="130"/>
      <c r="C75" s="130" t="s">
        <v>398</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hidden="1" x14ac:dyDescent="0.2">
      <c r="A76" s="19">
        <v>540047</v>
      </c>
      <c r="B76" s="22" t="s">
        <v>397</v>
      </c>
      <c r="C76" s="22" t="s">
        <v>391</v>
      </c>
      <c r="D76" s="22" t="s">
        <v>29</v>
      </c>
      <c r="E76" s="19">
        <v>11</v>
      </c>
      <c r="F76" s="19" t="s">
        <v>396</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hidden="1" x14ac:dyDescent="0.2">
      <c r="A77" s="25">
        <v>540014</v>
      </c>
      <c r="B77" s="26" t="s">
        <v>8</v>
      </c>
      <c r="C77" s="26" t="s">
        <v>391</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hidden="1" x14ac:dyDescent="0.2">
      <c r="A78" s="14">
        <v>540048</v>
      </c>
      <c r="B78" s="17" t="s">
        <v>395</v>
      </c>
      <c r="C78" s="17" t="s">
        <v>391</v>
      </c>
      <c r="D78" s="17" t="s">
        <v>2</v>
      </c>
      <c r="E78" s="14">
        <v>11</v>
      </c>
      <c r="F78" s="14" t="s">
        <v>394</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hidden="1" x14ac:dyDescent="0.2">
      <c r="A79" s="14">
        <v>540049</v>
      </c>
      <c r="B79" s="17" t="s">
        <v>393</v>
      </c>
      <c r="C79" s="17" t="s">
        <v>391</v>
      </c>
      <c r="D79" s="17" t="s">
        <v>2</v>
      </c>
      <c r="E79" s="14">
        <v>11</v>
      </c>
      <c r="F79" s="14" t="s">
        <v>392</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hidden="1" x14ac:dyDescent="0.25">
      <c r="A80" s="129"/>
      <c r="B80" s="130"/>
      <c r="C80" s="130" t="s">
        <v>391</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
      <c r="A81" s="19">
        <v>540051</v>
      </c>
      <c r="B81" s="22" t="s">
        <v>390</v>
      </c>
      <c r="C81" s="22" t="s">
        <v>385</v>
      </c>
      <c r="D81" s="22" t="s">
        <v>29</v>
      </c>
      <c r="E81" s="19">
        <v>8</v>
      </c>
      <c r="F81" s="19" t="s">
        <v>389</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
      <c r="A82" s="14">
        <v>540052</v>
      </c>
      <c r="B82" s="17" t="s">
        <v>388</v>
      </c>
      <c r="C82" s="17" t="s">
        <v>385</v>
      </c>
      <c r="D82" s="17" t="s">
        <v>2</v>
      </c>
      <c r="E82" s="14">
        <v>8</v>
      </c>
      <c r="F82" s="14" t="s">
        <v>387</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
      <c r="A83" s="14">
        <v>540245</v>
      </c>
      <c r="B83" s="17" t="s">
        <v>386</v>
      </c>
      <c r="C83" s="17" t="s">
        <v>385</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25">
      <c r="A84" s="129"/>
      <c r="B84" s="130"/>
      <c r="C84" s="130" t="s">
        <v>385</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hidden="1" x14ac:dyDescent="0.2">
      <c r="A85" s="19">
        <v>540053</v>
      </c>
      <c r="B85" s="22" t="s">
        <v>384</v>
      </c>
      <c r="C85" s="22" t="s">
        <v>369</v>
      </c>
      <c r="D85" s="22" t="s">
        <v>29</v>
      </c>
      <c r="E85" s="19">
        <v>6</v>
      </c>
      <c r="F85" s="19" t="s">
        <v>306</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hidden="1" x14ac:dyDescent="0.2">
      <c r="A86" s="14">
        <v>540054</v>
      </c>
      <c r="B86" s="17" t="s">
        <v>383</v>
      </c>
      <c r="C86" s="17" t="s">
        <v>369</v>
      </c>
      <c r="D86" s="17" t="s">
        <v>2</v>
      </c>
      <c r="E86" s="14">
        <v>6</v>
      </c>
      <c r="F86" s="14" t="s">
        <v>382</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hidden="1" x14ac:dyDescent="0.2">
      <c r="A87" s="14">
        <v>540055</v>
      </c>
      <c r="B87" s="17" t="s">
        <v>381</v>
      </c>
      <c r="C87" s="17" t="s">
        <v>369</v>
      </c>
      <c r="D87" s="17" t="s">
        <v>2</v>
      </c>
      <c r="E87" s="14">
        <v>6</v>
      </c>
      <c r="F87" s="14" t="s">
        <v>299</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hidden="1" x14ac:dyDescent="0.2">
      <c r="A88" s="14">
        <v>540056</v>
      </c>
      <c r="B88" s="17" t="s">
        <v>380</v>
      </c>
      <c r="C88" s="17" t="s">
        <v>369</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hidden="1" x14ac:dyDescent="0.2">
      <c r="A89" s="14">
        <v>540057</v>
      </c>
      <c r="B89" s="17" t="s">
        <v>379</v>
      </c>
      <c r="C89" s="17" t="s">
        <v>369</v>
      </c>
      <c r="D89" s="17" t="s">
        <v>2</v>
      </c>
      <c r="E89" s="14">
        <v>6</v>
      </c>
      <c r="F89" s="14" t="s">
        <v>299</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hidden="1" x14ac:dyDescent="0.2">
      <c r="A90" s="14">
        <v>540058</v>
      </c>
      <c r="B90" s="17" t="s">
        <v>378</v>
      </c>
      <c r="C90" s="17" t="s">
        <v>369</v>
      </c>
      <c r="D90" s="17" t="s">
        <v>2</v>
      </c>
      <c r="E90" s="14">
        <v>6</v>
      </c>
      <c r="F90" s="14" t="s">
        <v>299</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hidden="1" x14ac:dyDescent="0.2">
      <c r="A91" s="14">
        <v>540059</v>
      </c>
      <c r="B91" s="17" t="s">
        <v>377</v>
      </c>
      <c r="C91" s="17" t="s">
        <v>369</v>
      </c>
      <c r="D91" s="17" t="s">
        <v>2</v>
      </c>
      <c r="E91" s="14">
        <v>6</v>
      </c>
      <c r="F91" s="14" t="s">
        <v>376</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hidden="1" x14ac:dyDescent="0.2">
      <c r="A92" s="14">
        <v>540060</v>
      </c>
      <c r="B92" s="17" t="s">
        <v>375</v>
      </c>
      <c r="C92" s="17" t="s">
        <v>369</v>
      </c>
      <c r="D92" s="17" t="s">
        <v>2</v>
      </c>
      <c r="E92" s="14">
        <v>6</v>
      </c>
      <c r="F92" s="14" t="s">
        <v>293</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hidden="1" x14ac:dyDescent="0.2">
      <c r="A93" s="14">
        <v>540061</v>
      </c>
      <c r="B93" s="17" t="s">
        <v>374</v>
      </c>
      <c r="C93" s="17" t="s">
        <v>369</v>
      </c>
      <c r="D93" s="17" t="s">
        <v>2</v>
      </c>
      <c r="E93" s="14">
        <v>6</v>
      </c>
      <c r="F93" s="14" t="s">
        <v>373</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hidden="1" x14ac:dyDescent="0.2">
      <c r="A94" s="14">
        <v>540062</v>
      </c>
      <c r="B94" s="17" t="s">
        <v>372</v>
      </c>
      <c r="C94" s="17" t="s">
        <v>369</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hidden="1" x14ac:dyDescent="0.2">
      <c r="A95" s="14">
        <v>540242</v>
      </c>
      <c r="B95" s="17" t="s">
        <v>371</v>
      </c>
      <c r="C95" s="17" t="s">
        <v>369</v>
      </c>
      <c r="D95" s="17" t="s">
        <v>2</v>
      </c>
      <c r="E95" s="14">
        <v>6</v>
      </c>
      <c r="F95" s="14" t="s">
        <v>370</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hidden="1" x14ac:dyDescent="0.25">
      <c r="A96" s="129"/>
      <c r="B96" s="130"/>
      <c r="C96" s="130" t="s">
        <v>369</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hidden="1" x14ac:dyDescent="0.2">
      <c r="A97" s="19">
        <v>540063</v>
      </c>
      <c r="B97" s="22" t="s">
        <v>368</v>
      </c>
      <c r="C97" s="22" t="s">
        <v>363</v>
      </c>
      <c r="D97" s="22" t="s">
        <v>29</v>
      </c>
      <c r="E97" s="19">
        <v>5</v>
      </c>
      <c r="F97" s="19" t="s">
        <v>367</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hidden="1" x14ac:dyDescent="0.2">
      <c r="A98" s="14">
        <v>540064</v>
      </c>
      <c r="B98" s="17" t="s">
        <v>366</v>
      </c>
      <c r="C98" s="17" t="s">
        <v>363</v>
      </c>
      <c r="D98" s="17" t="s">
        <v>2</v>
      </c>
      <c r="E98" s="14">
        <v>5</v>
      </c>
      <c r="F98" s="14" t="s">
        <v>365</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hidden="1" x14ac:dyDescent="0.2">
      <c r="A99" s="14">
        <v>540241</v>
      </c>
      <c r="B99" s="17" t="s">
        <v>364</v>
      </c>
      <c r="C99" s="17" t="s">
        <v>363</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hidden="1" x14ac:dyDescent="0.25">
      <c r="A100" s="129"/>
      <c r="B100" s="130"/>
      <c r="C100" s="130" t="s">
        <v>363</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
      <c r="A101" s="19">
        <v>540065</v>
      </c>
      <c r="B101" s="22" t="s">
        <v>362</v>
      </c>
      <c r="C101" s="22" t="s">
        <v>351</v>
      </c>
      <c r="D101" s="22" t="s">
        <v>29</v>
      </c>
      <c r="E101" s="19">
        <v>9</v>
      </c>
      <c r="F101" s="19" t="s">
        <v>361</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
      <c r="A102" s="14">
        <v>540030</v>
      </c>
      <c r="B102" s="17" t="s">
        <v>360</v>
      </c>
      <c r="C102" s="17" t="s">
        <v>351</v>
      </c>
      <c r="D102" s="17" t="s">
        <v>2</v>
      </c>
      <c r="E102" s="14">
        <v>9</v>
      </c>
      <c r="F102" s="14" t="s">
        <v>359</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
      <c r="A103" s="14">
        <v>540066</v>
      </c>
      <c r="B103" s="17" t="s">
        <v>358</v>
      </c>
      <c r="C103" s="17" t="s">
        <v>351</v>
      </c>
      <c r="D103" s="17" t="s">
        <v>2</v>
      </c>
      <c r="E103" s="14">
        <v>9</v>
      </c>
      <c r="F103" s="14" t="s">
        <v>357</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
      <c r="A104" s="14">
        <v>540067</v>
      </c>
      <c r="B104" s="17" t="s">
        <v>356</v>
      </c>
      <c r="C104" s="17" t="s">
        <v>351</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
      <c r="A105" s="14">
        <v>540068</v>
      </c>
      <c r="B105" s="17" t="s">
        <v>355</v>
      </c>
      <c r="C105" s="17" t="s">
        <v>351</v>
      </c>
      <c r="D105" s="17" t="s">
        <v>2</v>
      </c>
      <c r="E105" s="14">
        <v>9</v>
      </c>
      <c r="F105" s="14" t="s">
        <v>354</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
      <c r="A106" s="14">
        <v>540069</v>
      </c>
      <c r="B106" s="17" t="s">
        <v>353</v>
      </c>
      <c r="C106" s="17" t="s">
        <v>351</v>
      </c>
      <c r="D106" s="17" t="s">
        <v>2</v>
      </c>
      <c r="E106" s="14">
        <v>9</v>
      </c>
      <c r="F106" s="14" t="s">
        <v>352</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25">
      <c r="A107" s="129"/>
      <c r="B107" s="130"/>
      <c r="C107" s="130" t="s">
        <v>351</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hidden="1" x14ac:dyDescent="0.2">
      <c r="A108" s="19">
        <v>540070</v>
      </c>
      <c r="B108" s="22" t="s">
        <v>350</v>
      </c>
      <c r="C108" s="22" t="s">
        <v>330</v>
      </c>
      <c r="D108" s="22" t="s">
        <v>29</v>
      </c>
      <c r="E108" s="19">
        <v>3</v>
      </c>
      <c r="F108" s="19" t="s">
        <v>349</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hidden="1" x14ac:dyDescent="0.2">
      <c r="A109" s="25">
        <v>540029</v>
      </c>
      <c r="B109" s="26" t="s">
        <v>18</v>
      </c>
      <c r="C109" s="26" t="s">
        <v>330</v>
      </c>
      <c r="D109" s="26" t="s">
        <v>58</v>
      </c>
      <c r="E109" s="25">
        <v>3</v>
      </c>
      <c r="F109" s="25" t="s">
        <v>339</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hidden="1" x14ac:dyDescent="0.2">
      <c r="A110" s="14">
        <v>540071</v>
      </c>
      <c r="B110" s="17" t="s">
        <v>348</v>
      </c>
      <c r="C110" s="17" t="s">
        <v>330</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hidden="1" x14ac:dyDescent="0.2">
      <c r="A111" s="14">
        <v>540072</v>
      </c>
      <c r="B111" s="17" t="s">
        <v>347</v>
      </c>
      <c r="C111" s="17" t="s">
        <v>330</v>
      </c>
      <c r="D111" s="17" t="s">
        <v>2</v>
      </c>
      <c r="E111" s="14">
        <v>3</v>
      </c>
      <c r="F111" s="14" t="s">
        <v>339</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hidden="1" x14ac:dyDescent="0.2">
      <c r="A112" s="14">
        <v>540073</v>
      </c>
      <c r="B112" s="17" t="s">
        <v>346</v>
      </c>
      <c r="C112" s="17" t="s">
        <v>330</v>
      </c>
      <c r="D112" s="17" t="s">
        <v>2</v>
      </c>
      <c r="E112" s="14">
        <v>3</v>
      </c>
      <c r="F112" s="14" t="s">
        <v>345</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hidden="1" x14ac:dyDescent="0.2">
      <c r="A113" s="14">
        <v>540074</v>
      </c>
      <c r="B113" s="17" t="s">
        <v>344</v>
      </c>
      <c r="C113" s="17" t="s">
        <v>330</v>
      </c>
      <c r="D113" s="17" t="s">
        <v>2</v>
      </c>
      <c r="E113" s="14">
        <v>3</v>
      </c>
      <c r="F113" s="14" t="s">
        <v>339</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hidden="1" x14ac:dyDescent="0.2">
      <c r="A114" s="14">
        <v>540075</v>
      </c>
      <c r="B114" s="17" t="s">
        <v>343</v>
      </c>
      <c r="C114" s="17" t="s">
        <v>330</v>
      </c>
      <c r="D114" s="17" t="s">
        <v>2</v>
      </c>
      <c r="E114" s="14">
        <v>3</v>
      </c>
      <c r="F114" s="14" t="s">
        <v>342</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hidden="1" x14ac:dyDescent="0.2">
      <c r="A115" s="14">
        <v>540076</v>
      </c>
      <c r="B115" s="17" t="s">
        <v>341</v>
      </c>
      <c r="C115" s="17" t="s">
        <v>330</v>
      </c>
      <c r="D115" s="17" t="s">
        <v>2</v>
      </c>
      <c r="E115" s="14">
        <v>3</v>
      </c>
      <c r="F115" s="14" t="s">
        <v>339</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hidden="1" x14ac:dyDescent="0.2">
      <c r="A116" s="14">
        <v>540077</v>
      </c>
      <c r="B116" s="17" t="s">
        <v>340</v>
      </c>
      <c r="C116" s="17" t="s">
        <v>330</v>
      </c>
      <c r="D116" s="17" t="s">
        <v>2</v>
      </c>
      <c r="E116" s="14">
        <v>3</v>
      </c>
      <c r="F116" s="14" t="s">
        <v>339</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hidden="1" x14ac:dyDescent="0.2">
      <c r="A117" s="14">
        <v>540078</v>
      </c>
      <c r="B117" s="17" t="s">
        <v>338</v>
      </c>
      <c r="C117" s="17" t="s">
        <v>330</v>
      </c>
      <c r="D117" s="17" t="s">
        <v>2</v>
      </c>
      <c r="E117" s="14">
        <v>3</v>
      </c>
      <c r="F117" s="14" t="s">
        <v>333</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hidden="1" x14ac:dyDescent="0.2">
      <c r="A118" s="14">
        <v>540079</v>
      </c>
      <c r="B118" s="17" t="s">
        <v>337</v>
      </c>
      <c r="C118" s="17" t="s">
        <v>330</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hidden="1" x14ac:dyDescent="0.2">
      <c r="A119" s="25">
        <v>540081</v>
      </c>
      <c r="B119" s="26" t="s">
        <v>17</v>
      </c>
      <c r="C119" s="26" t="s">
        <v>330</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hidden="1" x14ac:dyDescent="0.2">
      <c r="A120" s="14">
        <v>540082</v>
      </c>
      <c r="B120" s="17" t="s">
        <v>336</v>
      </c>
      <c r="C120" s="17" t="s">
        <v>330</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hidden="1" x14ac:dyDescent="0.2">
      <c r="A121" s="14">
        <v>540083</v>
      </c>
      <c r="B121" s="17" t="s">
        <v>335</v>
      </c>
      <c r="C121" s="17" t="s">
        <v>330</v>
      </c>
      <c r="D121" s="17" t="s">
        <v>2</v>
      </c>
      <c r="E121" s="14">
        <v>3</v>
      </c>
      <c r="F121" s="14" t="s">
        <v>333</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hidden="1" x14ac:dyDescent="0.2">
      <c r="A122" s="14">
        <v>540223</v>
      </c>
      <c r="B122" s="17" t="s">
        <v>334</v>
      </c>
      <c r="C122" s="17" t="s">
        <v>330</v>
      </c>
      <c r="D122" s="17" t="s">
        <v>2</v>
      </c>
      <c r="E122" s="14">
        <v>3</v>
      </c>
      <c r="F122" s="14" t="s">
        <v>333</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hidden="1" x14ac:dyDescent="0.2">
      <c r="A123" s="14">
        <v>540279</v>
      </c>
      <c r="B123" s="17" t="s">
        <v>332</v>
      </c>
      <c r="C123" s="17" t="s">
        <v>330</v>
      </c>
      <c r="D123" s="17" t="s">
        <v>2</v>
      </c>
      <c r="E123" s="14">
        <v>3</v>
      </c>
      <c r="F123" s="14" t="s">
        <v>331</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hidden="1" x14ac:dyDescent="0.2">
      <c r="A124" s="25">
        <v>540033</v>
      </c>
      <c r="B124" s="26" t="s">
        <v>11</v>
      </c>
      <c r="C124" s="26" t="s">
        <v>330</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hidden="1" x14ac:dyDescent="0.25">
      <c r="A125" s="129"/>
      <c r="B125" s="130"/>
      <c r="C125" s="130" t="s">
        <v>330</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
      <c r="A126" s="19">
        <v>540085</v>
      </c>
      <c r="B126" s="22" t="s">
        <v>329</v>
      </c>
      <c r="C126" s="22" t="s">
        <v>326</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
      <c r="A127" s="14">
        <v>540086</v>
      </c>
      <c r="B127" s="17" t="s">
        <v>328</v>
      </c>
      <c r="C127" s="17" t="s">
        <v>326</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
      <c r="A128" s="14">
        <v>540087</v>
      </c>
      <c r="B128" s="17" t="s">
        <v>327</v>
      </c>
      <c r="C128" s="17" t="s">
        <v>326</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25">
      <c r="A129" s="129"/>
      <c r="B129" s="130"/>
      <c r="C129" s="130" t="s">
        <v>326</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hidden="1" x14ac:dyDescent="0.2">
      <c r="A130" s="19">
        <v>540088</v>
      </c>
      <c r="B130" s="22" t="s">
        <v>325</v>
      </c>
      <c r="C130" s="22" t="s">
        <v>321</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hidden="1" x14ac:dyDescent="0.2">
      <c r="A131" s="14">
        <v>540089</v>
      </c>
      <c r="B131" s="17" t="s">
        <v>324</v>
      </c>
      <c r="C131" s="17" t="s">
        <v>321</v>
      </c>
      <c r="D131" s="17" t="s">
        <v>2</v>
      </c>
      <c r="E131" s="14">
        <v>2</v>
      </c>
      <c r="F131" s="14" t="s">
        <v>322</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hidden="1" x14ac:dyDescent="0.2">
      <c r="A132" s="14">
        <v>540090</v>
      </c>
      <c r="B132" s="17" t="s">
        <v>323</v>
      </c>
      <c r="C132" s="17" t="s">
        <v>321</v>
      </c>
      <c r="D132" s="17" t="s">
        <v>2</v>
      </c>
      <c r="E132" s="14">
        <v>2</v>
      </c>
      <c r="F132" s="14" t="s">
        <v>322</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hidden="1" x14ac:dyDescent="0.25">
      <c r="A133" s="129"/>
      <c r="B133" s="130"/>
      <c r="C133" s="130" t="s">
        <v>321</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hidden="1" x14ac:dyDescent="0.2">
      <c r="A134" s="19">
        <v>545536</v>
      </c>
      <c r="B134" s="22" t="s">
        <v>320</v>
      </c>
      <c r="C134" s="22" t="s">
        <v>308</v>
      </c>
      <c r="D134" s="22" t="s">
        <v>29</v>
      </c>
      <c r="E134" s="19">
        <v>2</v>
      </c>
      <c r="F134" s="19" t="s">
        <v>319</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hidden="1" x14ac:dyDescent="0.2">
      <c r="A135" s="14">
        <v>540092</v>
      </c>
      <c r="B135" s="17" t="s">
        <v>318</v>
      </c>
      <c r="C135" s="17" t="s">
        <v>308</v>
      </c>
      <c r="D135" s="17" t="s">
        <v>2</v>
      </c>
      <c r="E135" s="14">
        <v>2</v>
      </c>
      <c r="F135" s="14" t="s">
        <v>317</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hidden="1" x14ac:dyDescent="0.2">
      <c r="A136" s="14">
        <v>540095</v>
      </c>
      <c r="B136" s="17" t="s">
        <v>316</v>
      </c>
      <c r="C136" s="17" t="s">
        <v>308</v>
      </c>
      <c r="D136" s="17" t="s">
        <v>2</v>
      </c>
      <c r="E136" s="14">
        <v>2</v>
      </c>
      <c r="F136" s="14" t="s">
        <v>315</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hidden="1" x14ac:dyDescent="0.2">
      <c r="A137" s="14">
        <v>545535</v>
      </c>
      <c r="B137" s="17" t="s">
        <v>314</v>
      </c>
      <c r="C137" s="17" t="s">
        <v>308</v>
      </c>
      <c r="D137" s="17" t="s">
        <v>2</v>
      </c>
      <c r="E137" s="14">
        <v>2</v>
      </c>
      <c r="F137" s="14" t="s">
        <v>313</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hidden="1" x14ac:dyDescent="0.2">
      <c r="A138" s="14">
        <v>545537</v>
      </c>
      <c r="B138" s="17" t="s">
        <v>312</v>
      </c>
      <c r="C138" s="17" t="s">
        <v>308</v>
      </c>
      <c r="D138" s="17" t="s">
        <v>2</v>
      </c>
      <c r="E138" s="14">
        <v>2</v>
      </c>
      <c r="F138" s="14" t="s">
        <v>311</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hidden="1" x14ac:dyDescent="0.2">
      <c r="A139" s="14">
        <v>545539</v>
      </c>
      <c r="B139" s="17" t="s">
        <v>310</v>
      </c>
      <c r="C139" s="17" t="s">
        <v>308</v>
      </c>
      <c r="D139" s="17" t="s">
        <v>2</v>
      </c>
      <c r="E139" s="14">
        <v>2</v>
      </c>
      <c r="F139" s="14" t="s">
        <v>309</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hidden="1" x14ac:dyDescent="0.25">
      <c r="A140" s="129"/>
      <c r="B140" s="130"/>
      <c r="C140" s="130" t="s">
        <v>308</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hidden="1" x14ac:dyDescent="0.2">
      <c r="A141" s="19">
        <v>540097</v>
      </c>
      <c r="B141" s="22" t="s">
        <v>307</v>
      </c>
      <c r="C141" s="22" t="s">
        <v>290</v>
      </c>
      <c r="D141" s="22" t="s">
        <v>29</v>
      </c>
      <c r="E141" s="19">
        <v>6</v>
      </c>
      <c r="F141" s="19" t="s">
        <v>306</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hidden="1" x14ac:dyDescent="0.2">
      <c r="A142" s="14">
        <v>540098</v>
      </c>
      <c r="B142" s="17" t="s">
        <v>305</v>
      </c>
      <c r="C142" s="17" t="s">
        <v>290</v>
      </c>
      <c r="D142" s="17" t="s">
        <v>2</v>
      </c>
      <c r="E142" s="14">
        <v>6</v>
      </c>
      <c r="F142" s="14" t="s">
        <v>293</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hidden="1" x14ac:dyDescent="0.2">
      <c r="A143" s="14">
        <v>540099</v>
      </c>
      <c r="B143" s="17" t="s">
        <v>304</v>
      </c>
      <c r="C143" s="17" t="s">
        <v>290</v>
      </c>
      <c r="D143" s="17" t="s">
        <v>2</v>
      </c>
      <c r="E143" s="14">
        <v>6</v>
      </c>
      <c r="F143" s="14" t="s">
        <v>303</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hidden="1" x14ac:dyDescent="0.2">
      <c r="A144" s="14">
        <v>540100</v>
      </c>
      <c r="B144" s="17" t="s">
        <v>302</v>
      </c>
      <c r="C144" s="17" t="s">
        <v>290</v>
      </c>
      <c r="D144" s="17" t="s">
        <v>2</v>
      </c>
      <c r="E144" s="14">
        <v>6</v>
      </c>
      <c r="F144" s="14" t="s">
        <v>293</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hidden="1" x14ac:dyDescent="0.2">
      <c r="A145" s="14">
        <v>540101</v>
      </c>
      <c r="B145" s="17" t="s">
        <v>301</v>
      </c>
      <c r="C145" s="17" t="s">
        <v>290</v>
      </c>
      <c r="D145" s="17" t="s">
        <v>2</v>
      </c>
      <c r="E145" s="14">
        <v>6</v>
      </c>
      <c r="F145" s="14" t="s">
        <v>293</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hidden="1" x14ac:dyDescent="0.2">
      <c r="A146" s="14">
        <v>540102</v>
      </c>
      <c r="B146" s="17" t="s">
        <v>300</v>
      </c>
      <c r="C146" s="17" t="s">
        <v>290</v>
      </c>
      <c r="D146" s="17" t="s">
        <v>2</v>
      </c>
      <c r="E146" s="14">
        <v>6</v>
      </c>
      <c r="F146" s="14" t="s">
        <v>299</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hidden="1" x14ac:dyDescent="0.2">
      <c r="A147" s="14">
        <v>540103</v>
      </c>
      <c r="B147" s="17" t="s">
        <v>298</v>
      </c>
      <c r="C147" s="17" t="s">
        <v>290</v>
      </c>
      <c r="D147" s="17" t="s">
        <v>2</v>
      </c>
      <c r="E147" s="14">
        <v>6</v>
      </c>
      <c r="F147" s="14" t="s">
        <v>297</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hidden="1" x14ac:dyDescent="0.2">
      <c r="A148" s="14">
        <v>540104</v>
      </c>
      <c r="B148" s="17" t="s">
        <v>296</v>
      </c>
      <c r="C148" s="17" t="s">
        <v>290</v>
      </c>
      <c r="D148" s="17" t="s">
        <v>2</v>
      </c>
      <c r="E148" s="14">
        <v>6</v>
      </c>
      <c r="F148" s="14" t="s">
        <v>293</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hidden="1" x14ac:dyDescent="0.2">
      <c r="A149" s="14">
        <v>540105</v>
      </c>
      <c r="B149" s="17" t="s">
        <v>295</v>
      </c>
      <c r="C149" s="17" t="s">
        <v>290</v>
      </c>
      <c r="D149" s="17" t="s">
        <v>2</v>
      </c>
      <c r="E149" s="14">
        <v>6</v>
      </c>
      <c r="F149" s="14" t="s">
        <v>293</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hidden="1" x14ac:dyDescent="0.2">
      <c r="A150" s="14">
        <v>540106</v>
      </c>
      <c r="B150" s="17" t="s">
        <v>294</v>
      </c>
      <c r="C150" s="17" t="s">
        <v>290</v>
      </c>
      <c r="D150" s="17" t="s">
        <v>2</v>
      </c>
      <c r="E150" s="14">
        <v>6</v>
      </c>
      <c r="F150" s="14" t="s">
        <v>293</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hidden="1" x14ac:dyDescent="0.2">
      <c r="A151" s="14">
        <v>540292</v>
      </c>
      <c r="B151" s="17" t="s">
        <v>292</v>
      </c>
      <c r="C151" s="17" t="s">
        <v>290</v>
      </c>
      <c r="D151" s="17" t="s">
        <v>2</v>
      </c>
      <c r="E151" s="14">
        <v>6</v>
      </c>
      <c r="F151" s="14" t="s">
        <v>291</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hidden="1" x14ac:dyDescent="0.25">
      <c r="A152" s="129"/>
      <c r="B152" s="130"/>
      <c r="C152" s="130" t="s">
        <v>290</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hidden="1" x14ac:dyDescent="0.2">
      <c r="A153" s="19">
        <v>540107</v>
      </c>
      <c r="B153" s="22" t="s">
        <v>289</v>
      </c>
      <c r="C153" s="22" t="s">
        <v>279</v>
      </c>
      <c r="D153" s="22" t="s">
        <v>29</v>
      </c>
      <c r="E153" s="19">
        <v>10</v>
      </c>
      <c r="F153" s="19" t="s">
        <v>288</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hidden="1" x14ac:dyDescent="0.2">
      <c r="A154" s="14">
        <v>540108</v>
      </c>
      <c r="B154" s="17" t="s">
        <v>287</v>
      </c>
      <c r="C154" s="17" t="s">
        <v>279</v>
      </c>
      <c r="D154" s="17" t="s">
        <v>2</v>
      </c>
      <c r="E154" s="14">
        <v>10</v>
      </c>
      <c r="F154" s="14" t="s">
        <v>286</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hidden="1" x14ac:dyDescent="0.2">
      <c r="A155" s="14">
        <v>540109</v>
      </c>
      <c r="B155" s="17" t="s">
        <v>285</v>
      </c>
      <c r="C155" s="17" t="s">
        <v>279</v>
      </c>
      <c r="D155" s="17" t="s">
        <v>2</v>
      </c>
      <c r="E155" s="14">
        <v>10</v>
      </c>
      <c r="F155" s="14" t="s">
        <v>284</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hidden="1" x14ac:dyDescent="0.2">
      <c r="A156" s="14">
        <v>540110</v>
      </c>
      <c r="B156" s="17" t="s">
        <v>283</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hidden="1" x14ac:dyDescent="0.2">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hidden="1" x14ac:dyDescent="0.2">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hidden="1" x14ac:dyDescent="0.2">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hidden="1" x14ac:dyDescent="0.25">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hidden="1" x14ac:dyDescent="0.2">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hidden="1" x14ac:dyDescent="0.2">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hidden="1" x14ac:dyDescent="0.2">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hidden="1" x14ac:dyDescent="0.2">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hidden="1" x14ac:dyDescent="0.2">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hidden="1" x14ac:dyDescent="0.2">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hidden="1" x14ac:dyDescent="0.2">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hidden="1" x14ac:dyDescent="0.25">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x14ac:dyDescent="0.2">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x14ac:dyDescent="0.2">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x14ac:dyDescent="0.2">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x14ac:dyDescent="0.2">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x14ac:dyDescent="0.2">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x14ac:dyDescent="0.2">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x14ac:dyDescent="0.2">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x14ac:dyDescent="0.2">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x14ac:dyDescent="0.2">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x14ac:dyDescent="0.2">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x14ac:dyDescent="0.2">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x14ac:dyDescent="0.25">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x14ac:dyDescent="0.2">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x14ac:dyDescent="0.2">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x14ac:dyDescent="0.2">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x14ac:dyDescent="0.2">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x14ac:dyDescent="0.2">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x14ac:dyDescent="0.25">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25">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hidden="1" x14ac:dyDescent="0.2">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hidden="1" x14ac:dyDescent="0.2">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hidden="1" x14ac:dyDescent="0.2">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hidden="1" x14ac:dyDescent="0.2">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hidden="1" x14ac:dyDescent="0.2">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hidden="1" x14ac:dyDescent="0.2">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hidden="1" x14ac:dyDescent="0.25">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hidden="1" x14ac:dyDescent="0.2">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hidden="1" x14ac:dyDescent="0.2">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hidden="1" x14ac:dyDescent="0.2">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hidden="1" x14ac:dyDescent="0.2">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hidden="1" x14ac:dyDescent="0.2">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hidden="1" x14ac:dyDescent="0.2">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hidden="1" x14ac:dyDescent="0.25">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x14ac:dyDescent="0.2">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x14ac:dyDescent="0.2">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x14ac:dyDescent="0.2">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x14ac:dyDescent="0.25">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25">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25">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hidden="1" x14ac:dyDescent="0.2">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hidden="1" x14ac:dyDescent="0.2">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hidden="1" x14ac:dyDescent="0.2">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hidden="1" x14ac:dyDescent="0.2">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hidden="1" x14ac:dyDescent="0.2">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hidden="1" x14ac:dyDescent="0.25">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25">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hidden="1" x14ac:dyDescent="0.2">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hidden="1" x14ac:dyDescent="0.2">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hidden="1" x14ac:dyDescent="0.2">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hidden="1" x14ac:dyDescent="0.25">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25">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hidden="1" x14ac:dyDescent="0.2">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hidden="1" x14ac:dyDescent="0.2">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hidden="1" x14ac:dyDescent="0.2">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hidden="1" x14ac:dyDescent="0.2">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hidden="1" x14ac:dyDescent="0.2">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hidden="1" x14ac:dyDescent="0.2">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hidden="1" x14ac:dyDescent="0.2">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hidden="1" x14ac:dyDescent="0.2">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hidden="1" x14ac:dyDescent="0.2">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hidden="1" x14ac:dyDescent="0.25">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hidden="1" x14ac:dyDescent="0.2">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hidden="1" x14ac:dyDescent="0.2">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hidden="1" x14ac:dyDescent="0.2">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hidden="1" x14ac:dyDescent="0.2">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hidden="1" x14ac:dyDescent="0.2">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hidden="1" x14ac:dyDescent="0.2">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hidden="1" x14ac:dyDescent="0.2">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hidden="1" x14ac:dyDescent="0.2">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hidden="1" x14ac:dyDescent="0.25">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x14ac:dyDescent="0.2">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x14ac:dyDescent="0.2">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x14ac:dyDescent="0.2">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x14ac:dyDescent="0.2">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x14ac:dyDescent="0.2">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x14ac:dyDescent="0.2">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x14ac:dyDescent="0.25">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25">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hidden="1" x14ac:dyDescent="0.2">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hidden="1" x14ac:dyDescent="0.2">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hidden="1" x14ac:dyDescent="0.2">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hidden="1" x14ac:dyDescent="0.2">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hidden="1" x14ac:dyDescent="0.2">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hidden="1" x14ac:dyDescent="0.2">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hidden="1" x14ac:dyDescent="0.2">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hidden="1" x14ac:dyDescent="0.25">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hidden="1" x14ac:dyDescent="0.2">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hidden="1" x14ac:dyDescent="0.2">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hidden="1" x14ac:dyDescent="0.2">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hidden="1" x14ac:dyDescent="0.25">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x14ac:dyDescent="0.2">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x14ac:dyDescent="0.2">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x14ac:dyDescent="0.25">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hidden="1" x14ac:dyDescent="0.2">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hidden="1" x14ac:dyDescent="0.2">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hidden="1" x14ac:dyDescent="0.2">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hidden="1" x14ac:dyDescent="0.25">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25">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hidden="1" x14ac:dyDescent="0.2">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hidden="1" x14ac:dyDescent="0.2">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hidden="1" x14ac:dyDescent="0.2">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hidden="1" x14ac:dyDescent="0.2">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hidden="1" x14ac:dyDescent="0.2">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hidden="1" x14ac:dyDescent="0.25">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25">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hidden="1" x14ac:dyDescent="0.2">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hidden="1" x14ac:dyDescent="0.2">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hidden="1" x14ac:dyDescent="0.2">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hidden="1" x14ac:dyDescent="0.2">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hidden="1" x14ac:dyDescent="0.2">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hidden="1" x14ac:dyDescent="0.2">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hidden="1" x14ac:dyDescent="0.25">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25">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hidden="1" x14ac:dyDescent="0.2">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hidden="1" x14ac:dyDescent="0.2">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hidden="1" x14ac:dyDescent="0.2">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hidden="1" x14ac:dyDescent="0.2">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hidden="1" x14ac:dyDescent="0.2">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hidden="1" x14ac:dyDescent="0.2">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hidden="1" x14ac:dyDescent="0.25">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hidden="1" x14ac:dyDescent="0.2">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hidden="1" x14ac:dyDescent="0.2">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hidden="1" x14ac:dyDescent="0.25">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hidden="1" x14ac:dyDescent="0.2">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hidden="1" x14ac:dyDescent="0.2">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hidden="1" x14ac:dyDescent="0.2">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hidden="1" x14ac:dyDescent="0.2">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hidden="1" x14ac:dyDescent="0.25">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x14ac:dyDescent="0.2">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x14ac:dyDescent="0.2">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x14ac:dyDescent="0.2">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x14ac:dyDescent="0.2">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x14ac:dyDescent="0.25">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25">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25">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x14ac:dyDescent="0.25">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x14ac:dyDescent="0.25">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x14ac:dyDescent="0.25">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x14ac:dyDescent="0.25">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x14ac:dyDescent="0.25">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x14ac:dyDescent="0.25">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x14ac:dyDescent="0.25">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x14ac:dyDescent="0.25">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25">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1"/>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5" x14ac:dyDescent="0.25"/>
  <cols>
    <col min="1" max="1" width="53" customWidth="1"/>
    <col min="2" max="2" width="100.7109375" style="49" customWidth="1"/>
    <col min="3" max="3" width="60.85546875" customWidth="1"/>
  </cols>
  <sheetData>
    <row r="1" spans="1:2" s="1" customFormat="1" ht="12" x14ac:dyDescent="0.2">
      <c r="B1" s="27"/>
    </row>
    <row r="2" spans="1:2" x14ac:dyDescent="0.25">
      <c r="A2" s="77" t="s">
        <v>560</v>
      </c>
      <c r="B2" s="76" t="s">
        <v>534</v>
      </c>
    </row>
    <row r="3" spans="1:2" x14ac:dyDescent="0.25">
      <c r="A3" s="75" t="s">
        <v>516</v>
      </c>
      <c r="B3" s="74" t="s">
        <v>559</v>
      </c>
    </row>
    <row r="4" spans="1:2" ht="25.5" x14ac:dyDescent="0.25">
      <c r="A4" s="75" t="s">
        <v>515</v>
      </c>
      <c r="B4" s="74" t="s">
        <v>558</v>
      </c>
    </row>
    <row r="5" spans="1:2" x14ac:dyDescent="0.25">
      <c r="A5" s="75" t="s">
        <v>26</v>
      </c>
      <c r="B5" s="74" t="s">
        <v>557</v>
      </c>
    </row>
    <row r="6" spans="1:2" x14ac:dyDescent="0.25">
      <c r="A6" s="75" t="s">
        <v>514</v>
      </c>
      <c r="B6" s="74" t="s">
        <v>556</v>
      </c>
    </row>
    <row r="7" spans="1:2" x14ac:dyDescent="0.25">
      <c r="A7" s="75" t="s">
        <v>513</v>
      </c>
      <c r="B7" s="74" t="s">
        <v>555</v>
      </c>
    </row>
    <row r="8" spans="1:2" x14ac:dyDescent="0.25">
      <c r="A8" s="73"/>
    </row>
    <row r="9" spans="1:2" x14ac:dyDescent="0.25">
      <c r="A9" s="72" t="s">
        <v>554</v>
      </c>
      <c r="B9" s="71" t="s">
        <v>534</v>
      </c>
    </row>
    <row r="10" spans="1:2" ht="24.75" x14ac:dyDescent="0.25">
      <c r="A10" s="70" t="s">
        <v>512</v>
      </c>
      <c r="B10" s="62" t="s">
        <v>553</v>
      </c>
    </row>
    <row r="11" spans="1:2" ht="42" customHeight="1" x14ac:dyDescent="0.25">
      <c r="A11" s="69" t="s">
        <v>511</v>
      </c>
      <c r="B11" s="62" t="s">
        <v>552</v>
      </c>
    </row>
    <row r="12" spans="1:2" ht="60.75" x14ac:dyDescent="0.25">
      <c r="A12" s="68" t="s">
        <v>510</v>
      </c>
      <c r="B12" s="62" t="s">
        <v>551</v>
      </c>
    </row>
    <row r="13" spans="1:2" ht="48.75" x14ac:dyDescent="0.25">
      <c r="A13" s="67" t="s">
        <v>509</v>
      </c>
      <c r="B13" s="62" t="s">
        <v>550</v>
      </c>
    </row>
    <row r="14" spans="1:2" x14ac:dyDescent="0.25">
      <c r="A14" s="65" t="s">
        <v>508</v>
      </c>
      <c r="B14" s="62" t="s">
        <v>549</v>
      </c>
    </row>
    <row r="15" spans="1:2" x14ac:dyDescent="0.25">
      <c r="A15" s="65" t="s">
        <v>548</v>
      </c>
      <c r="B15" s="62" t="s">
        <v>547</v>
      </c>
    </row>
    <row r="16" spans="1:2" x14ac:dyDescent="0.25">
      <c r="A16" s="66" t="s">
        <v>506</v>
      </c>
      <c r="B16" s="62" t="s">
        <v>546</v>
      </c>
    </row>
    <row r="17" spans="1:2" x14ac:dyDescent="0.25">
      <c r="A17" s="65" t="s">
        <v>505</v>
      </c>
      <c r="B17" s="62" t="s">
        <v>545</v>
      </c>
    </row>
    <row r="18" spans="1:2" x14ac:dyDescent="0.25">
      <c r="A18" s="64" t="s">
        <v>504</v>
      </c>
      <c r="B18" s="62" t="s">
        <v>544</v>
      </c>
    </row>
    <row r="19" spans="1:2" x14ac:dyDescent="0.25">
      <c r="A19" s="63" t="s">
        <v>503</v>
      </c>
      <c r="B19" s="62" t="s">
        <v>543</v>
      </c>
    </row>
    <row r="20" spans="1:2" x14ac:dyDescent="0.25">
      <c r="A20" s="63" t="s">
        <v>502</v>
      </c>
      <c r="B20" s="62" t="s">
        <v>542</v>
      </c>
    </row>
    <row r="21" spans="1:2" ht="20.25" customHeight="1" x14ac:dyDescent="0.25">
      <c r="A21" s="63" t="s">
        <v>501</v>
      </c>
      <c r="B21" s="62" t="s">
        <v>541</v>
      </c>
    </row>
    <row r="22" spans="1:2" x14ac:dyDescent="0.25">
      <c r="A22" s="61"/>
    </row>
    <row r="23" spans="1:2" x14ac:dyDescent="0.25">
      <c r="A23" s="60" t="s">
        <v>540</v>
      </c>
      <c r="B23" s="59" t="s">
        <v>534</v>
      </c>
    </row>
    <row r="24" spans="1:2" ht="36.75" x14ac:dyDescent="0.25">
      <c r="A24" s="58" t="s">
        <v>539</v>
      </c>
      <c r="B24" s="57" t="s">
        <v>538</v>
      </c>
    </row>
    <row r="25" spans="1:2" x14ac:dyDescent="0.25">
      <c r="A25" s="58" t="s">
        <v>499</v>
      </c>
      <c r="B25" s="57" t="s">
        <v>537</v>
      </c>
    </row>
    <row r="26" spans="1:2" x14ac:dyDescent="0.25">
      <c r="A26" s="58" t="s">
        <v>498</v>
      </c>
      <c r="B26" s="57" t="s">
        <v>536</v>
      </c>
    </row>
    <row r="27" spans="1:2" x14ac:dyDescent="0.25">
      <c r="A27" s="56"/>
      <c r="B27" s="27"/>
    </row>
    <row r="28" spans="1:2" x14ac:dyDescent="0.25">
      <c r="A28" s="55" t="s">
        <v>535</v>
      </c>
      <c r="B28" s="54" t="s">
        <v>534</v>
      </c>
    </row>
    <row r="29" spans="1:2" ht="24.75" x14ac:dyDescent="0.25">
      <c r="A29" s="53" t="s">
        <v>497</v>
      </c>
      <c r="B29" s="52" t="s">
        <v>533</v>
      </c>
    </row>
    <row r="30" spans="1:2" ht="24.75" x14ac:dyDescent="0.25">
      <c r="A30" s="53" t="s">
        <v>496</v>
      </c>
      <c r="B30" s="52" t="s">
        <v>532</v>
      </c>
    </row>
    <row r="31" spans="1:2" x14ac:dyDescent="0.25">
      <c r="A31" s="50" t="s">
        <v>495</v>
      </c>
      <c r="B31" s="50" t="s">
        <v>531</v>
      </c>
    </row>
    <row r="32" spans="1:2" x14ac:dyDescent="0.25">
      <c r="A32" s="50" t="s">
        <v>494</v>
      </c>
      <c r="B32" s="50" t="s">
        <v>530</v>
      </c>
    </row>
    <row r="33" spans="1:2" x14ac:dyDescent="0.25">
      <c r="A33" s="50" t="s">
        <v>493</v>
      </c>
      <c r="B33" s="50" t="s">
        <v>529</v>
      </c>
    </row>
    <row r="34" spans="1:2" x14ac:dyDescent="0.25">
      <c r="A34" s="50" t="s">
        <v>492</v>
      </c>
      <c r="B34" s="50" t="s">
        <v>528</v>
      </c>
    </row>
    <row r="35" spans="1:2" x14ac:dyDescent="0.25">
      <c r="A35" s="51" t="s">
        <v>491</v>
      </c>
      <c r="B35" s="51" t="s">
        <v>527</v>
      </c>
    </row>
    <row r="36" spans="1:2" x14ac:dyDescent="0.25">
      <c r="A36" s="51" t="s">
        <v>490</v>
      </c>
      <c r="B36" s="51" t="s">
        <v>526</v>
      </c>
    </row>
    <row r="37" spans="1:2" x14ac:dyDescent="0.25">
      <c r="A37" s="50" t="s">
        <v>489</v>
      </c>
      <c r="B37" s="50" t="s">
        <v>525</v>
      </c>
    </row>
    <row r="38" spans="1:2" x14ac:dyDescent="0.25">
      <c r="A38" s="50" t="s">
        <v>488</v>
      </c>
      <c r="B38" s="50" t="s">
        <v>524</v>
      </c>
    </row>
    <row r="40" spans="1:2" x14ac:dyDescent="0.25">
      <c r="A40" s="1" t="s">
        <v>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A219" sqref="A219:XFD219"/>
    </sheetView>
  </sheetViews>
  <sheetFormatPr defaultRowHeight="15" x14ac:dyDescent="0.25"/>
  <cols>
    <col min="1" max="1" width="9.140625" style="78"/>
    <col min="2" max="2" width="28.5703125" style="79" customWidth="1"/>
    <col min="3" max="3" width="18.85546875" style="79" customWidth="1"/>
    <col min="4" max="4" width="14.85546875" style="79" customWidth="1"/>
    <col min="5" max="5" width="6.28515625" style="78" customWidth="1"/>
    <col min="6" max="6" width="14.140625" style="81" customWidth="1"/>
    <col min="7" max="7" width="12.5703125" style="81" customWidth="1"/>
    <col min="8" max="8" width="12.42578125" style="82" customWidth="1"/>
    <col min="9" max="9" width="12.5703125" style="81" customWidth="1"/>
    <col min="10" max="10" width="11.85546875" style="80" customWidth="1"/>
    <col min="11" max="11" width="24.140625" style="79" customWidth="1"/>
    <col min="12" max="12" width="16.5703125" style="78" customWidth="1"/>
  </cols>
  <sheetData>
    <row r="1" spans="1:12" x14ac:dyDescent="0.25">
      <c r="A1" s="114" t="s">
        <v>924</v>
      </c>
    </row>
    <row r="2" spans="1:12" x14ac:dyDescent="0.25">
      <c r="A2" s="81" t="s">
        <v>923</v>
      </c>
      <c r="G2" s="86" t="s">
        <v>922</v>
      </c>
      <c r="H2" s="85"/>
      <c r="I2" s="86"/>
      <c r="K2" s="78" t="s">
        <v>921</v>
      </c>
    </row>
    <row r="3" spans="1:12" ht="32.25" customHeight="1" x14ac:dyDescent="0.25">
      <c r="A3" s="111" t="s">
        <v>516</v>
      </c>
      <c r="B3" s="111" t="s">
        <v>515</v>
      </c>
      <c r="C3" s="111" t="s">
        <v>26</v>
      </c>
      <c r="D3" s="111" t="s">
        <v>514</v>
      </c>
      <c r="E3" s="111" t="s">
        <v>920</v>
      </c>
      <c r="F3" s="111" t="s">
        <v>919</v>
      </c>
      <c r="G3" s="113" t="s">
        <v>918</v>
      </c>
      <c r="H3" s="112" t="s">
        <v>917</v>
      </c>
      <c r="I3" s="111" t="s">
        <v>916</v>
      </c>
      <c r="J3" s="111" t="s">
        <v>915</v>
      </c>
      <c r="K3" s="111" t="s">
        <v>914</v>
      </c>
      <c r="L3" s="111" t="s">
        <v>913</v>
      </c>
    </row>
    <row r="4" spans="1:12" ht="18.75" hidden="1" customHeight="1" x14ac:dyDescent="0.25">
      <c r="A4" s="96">
        <v>540001</v>
      </c>
      <c r="B4" s="97" t="s">
        <v>912</v>
      </c>
      <c r="C4" s="97" t="s">
        <v>908</v>
      </c>
      <c r="D4" s="97" t="s">
        <v>29</v>
      </c>
      <c r="E4" s="96">
        <v>7</v>
      </c>
      <c r="F4" s="101">
        <v>27348</v>
      </c>
      <c r="G4" s="100">
        <v>31959</v>
      </c>
      <c r="H4" s="100">
        <v>40666</v>
      </c>
      <c r="I4" s="99" t="str">
        <f>"07/01/1987"</f>
        <v>07/01/1987</v>
      </c>
      <c r="J4" s="98">
        <v>2</v>
      </c>
      <c r="K4" s="97"/>
      <c r="L4" s="96"/>
    </row>
    <row r="5" spans="1:12" hidden="1" x14ac:dyDescent="0.25">
      <c r="A5" s="90">
        <v>540002</v>
      </c>
      <c r="B5" s="91" t="s">
        <v>911</v>
      </c>
      <c r="C5" s="91" t="s">
        <v>908</v>
      </c>
      <c r="D5" s="91" t="s">
        <v>2</v>
      </c>
      <c r="E5" s="90">
        <v>7</v>
      </c>
      <c r="F5" s="93" t="str">
        <f>"05/31/74"</f>
        <v>05/31/74</v>
      </c>
      <c r="G5" s="94">
        <v>29068</v>
      </c>
      <c r="H5" s="94">
        <v>40666</v>
      </c>
      <c r="I5" s="93" t="str">
        <f>"08/01/1979"</f>
        <v>08/01/1979</v>
      </c>
      <c r="J5" s="92">
        <v>2</v>
      </c>
      <c r="K5" s="91"/>
      <c r="L5" s="90"/>
    </row>
    <row r="6" spans="1:12" hidden="1" x14ac:dyDescent="0.25">
      <c r="A6" s="90">
        <v>540003</v>
      </c>
      <c r="B6" s="91" t="s">
        <v>910</v>
      </c>
      <c r="C6" s="91" t="s">
        <v>908</v>
      </c>
      <c r="D6" s="91" t="s">
        <v>2</v>
      </c>
      <c r="E6" s="90">
        <v>7</v>
      </c>
      <c r="F6" s="93" t="str">
        <f>"06/28/74"</f>
        <v>06/28/74</v>
      </c>
      <c r="G6" s="94">
        <v>31884</v>
      </c>
      <c r="H6" s="94">
        <v>40666</v>
      </c>
      <c r="I6" s="93" t="str">
        <f>"04/17/1987"</f>
        <v>04/17/1987</v>
      </c>
      <c r="J6" s="92">
        <v>2</v>
      </c>
      <c r="K6" s="91"/>
      <c r="L6" s="90"/>
    </row>
    <row r="7" spans="1:12" hidden="1" x14ac:dyDescent="0.25">
      <c r="A7" s="90">
        <v>540004</v>
      </c>
      <c r="B7" s="91" t="s">
        <v>909</v>
      </c>
      <c r="C7" s="91" t="s">
        <v>908</v>
      </c>
      <c r="D7" s="91" t="s">
        <v>2</v>
      </c>
      <c r="E7" s="90">
        <v>7</v>
      </c>
      <c r="F7" s="93" t="str">
        <f>"02/01/74"</f>
        <v>02/01/74</v>
      </c>
      <c r="G7" s="94">
        <v>31659</v>
      </c>
      <c r="H7" s="94">
        <v>40666</v>
      </c>
      <c r="I7" s="93" t="str">
        <f>"09/04/1986"</f>
        <v>09/04/1986</v>
      </c>
      <c r="J7" s="92">
        <v>2</v>
      </c>
      <c r="K7" s="91"/>
      <c r="L7" s="90"/>
    </row>
    <row r="8" spans="1:12" hidden="1" x14ac:dyDescent="0.25">
      <c r="A8" s="96">
        <v>540282</v>
      </c>
      <c r="B8" s="97" t="s">
        <v>907</v>
      </c>
      <c r="C8" s="97" t="s">
        <v>905</v>
      </c>
      <c r="D8" s="97" t="s">
        <v>29</v>
      </c>
      <c r="E8" s="96">
        <v>9</v>
      </c>
      <c r="F8" s="101">
        <v>28475</v>
      </c>
      <c r="G8" s="100">
        <v>32359</v>
      </c>
      <c r="H8" s="100">
        <v>40001</v>
      </c>
      <c r="I8" s="99" t="str">
        <f>"08/04/1988"</f>
        <v>08/04/1988</v>
      </c>
      <c r="J8" s="98">
        <v>2</v>
      </c>
      <c r="K8" s="97" t="s">
        <v>569</v>
      </c>
      <c r="L8" s="96" t="s">
        <v>592</v>
      </c>
    </row>
    <row r="9" spans="1:12" hidden="1" x14ac:dyDescent="0.25">
      <c r="A9" s="90">
        <v>540006</v>
      </c>
      <c r="B9" s="91" t="s">
        <v>906</v>
      </c>
      <c r="C9" s="91" t="s">
        <v>905</v>
      </c>
      <c r="D9" s="91" t="s">
        <v>2</v>
      </c>
      <c r="E9" s="90">
        <v>9</v>
      </c>
      <c r="F9" s="93" t="str">
        <f>"06/07/74"</f>
        <v>06/07/74</v>
      </c>
      <c r="G9" s="94">
        <v>29207</v>
      </c>
      <c r="H9" s="94">
        <v>40001</v>
      </c>
      <c r="I9" s="95">
        <v>29207</v>
      </c>
      <c r="J9" s="92">
        <v>2</v>
      </c>
      <c r="K9" s="91" t="s">
        <v>569</v>
      </c>
      <c r="L9" s="90" t="s">
        <v>592</v>
      </c>
    </row>
    <row r="10" spans="1:12" hidden="1" x14ac:dyDescent="0.25">
      <c r="A10" s="96">
        <v>540007</v>
      </c>
      <c r="B10" s="97" t="s">
        <v>904</v>
      </c>
      <c r="C10" s="97" t="s">
        <v>899</v>
      </c>
      <c r="D10" s="97" t="s">
        <v>29</v>
      </c>
      <c r="E10" s="96">
        <v>3</v>
      </c>
      <c r="F10" s="99" t="str">
        <f>"01/03/75"</f>
        <v>01/03/75</v>
      </c>
      <c r="G10" s="100">
        <v>33344</v>
      </c>
      <c r="H10" s="100">
        <v>41410</v>
      </c>
      <c r="I10" s="99" t="str">
        <f>"04/16/1991"</f>
        <v>04/16/1991</v>
      </c>
      <c r="J10" s="98">
        <v>0</v>
      </c>
      <c r="K10" s="97"/>
      <c r="L10" s="96"/>
    </row>
    <row r="11" spans="1:12" hidden="1" x14ac:dyDescent="0.25">
      <c r="A11" s="90">
        <v>540230</v>
      </c>
      <c r="B11" s="91" t="s">
        <v>903</v>
      </c>
      <c r="C11" s="91" t="s">
        <v>899</v>
      </c>
      <c r="D11" s="91" t="s">
        <v>2</v>
      </c>
      <c r="E11" s="90">
        <v>3</v>
      </c>
      <c r="F11" s="95">
        <v>27348</v>
      </c>
      <c r="G11" s="94">
        <v>33344</v>
      </c>
      <c r="H11" s="94">
        <v>41410</v>
      </c>
      <c r="I11" s="93" t="str">
        <f>"04/16/1991"</f>
        <v>04/16/1991</v>
      </c>
      <c r="J11" s="92">
        <v>0</v>
      </c>
      <c r="K11" s="91"/>
      <c r="L11" s="90"/>
    </row>
    <row r="12" spans="1:12" hidden="1" x14ac:dyDescent="0.25">
      <c r="A12" s="90">
        <v>540008</v>
      </c>
      <c r="B12" s="91" t="s">
        <v>902</v>
      </c>
      <c r="C12" s="91" t="s">
        <v>899</v>
      </c>
      <c r="D12" s="91" t="s">
        <v>2</v>
      </c>
      <c r="E12" s="90">
        <v>3</v>
      </c>
      <c r="F12" s="93" t="str">
        <f>"06/14/74"</f>
        <v>06/14/74</v>
      </c>
      <c r="G12" s="94">
        <v>33344</v>
      </c>
      <c r="H12" s="94">
        <v>41410</v>
      </c>
      <c r="I12" s="93" t="str">
        <f>"04/16/1991"</f>
        <v>04/16/1991</v>
      </c>
      <c r="J12" s="92">
        <v>0</v>
      </c>
      <c r="K12" s="91"/>
      <c r="L12" s="90"/>
    </row>
    <row r="13" spans="1:12" hidden="1" x14ac:dyDescent="0.25">
      <c r="A13" s="90">
        <v>540238</v>
      </c>
      <c r="B13" s="91" t="s">
        <v>901</v>
      </c>
      <c r="C13" s="91" t="s">
        <v>899</v>
      </c>
      <c r="D13" s="91" t="s">
        <v>2</v>
      </c>
      <c r="E13" s="90">
        <v>3</v>
      </c>
      <c r="F13" s="95">
        <v>27348</v>
      </c>
      <c r="G13" s="94">
        <v>33344</v>
      </c>
      <c r="H13" s="94">
        <v>41410</v>
      </c>
      <c r="I13" s="93" t="str">
        <f>"04/16/1991"</f>
        <v>04/16/1991</v>
      </c>
      <c r="J13" s="92">
        <v>0</v>
      </c>
      <c r="K13" s="91"/>
      <c r="L13" s="90"/>
    </row>
    <row r="14" spans="1:12" hidden="1" x14ac:dyDescent="0.25">
      <c r="A14" s="90">
        <v>540229</v>
      </c>
      <c r="B14" s="91" t="s">
        <v>900</v>
      </c>
      <c r="C14" s="91" t="s">
        <v>899</v>
      </c>
      <c r="D14" s="91" t="s">
        <v>2</v>
      </c>
      <c r="E14" s="90">
        <v>3</v>
      </c>
      <c r="F14" s="95">
        <v>27348</v>
      </c>
      <c r="G14" s="94">
        <v>33344</v>
      </c>
      <c r="H14" s="94">
        <v>41410</v>
      </c>
      <c r="I14" s="93" t="str">
        <f>"04/14/1991"</f>
        <v>04/14/1991</v>
      </c>
      <c r="J14" s="92">
        <v>0</v>
      </c>
      <c r="K14" s="91"/>
      <c r="L14" s="90"/>
    </row>
    <row r="15" spans="1:12" hidden="1" x14ac:dyDescent="0.25">
      <c r="A15" s="96">
        <v>540009</v>
      </c>
      <c r="B15" s="97" t="s">
        <v>898</v>
      </c>
      <c r="C15" s="97" t="s">
        <v>893</v>
      </c>
      <c r="D15" s="97" t="s">
        <v>29</v>
      </c>
      <c r="E15" s="96">
        <v>7</v>
      </c>
      <c r="F15" s="99" t="str">
        <f>"01/24/75"</f>
        <v>01/24/75</v>
      </c>
      <c r="G15" s="100">
        <v>40287</v>
      </c>
      <c r="H15" s="100">
        <v>40287</v>
      </c>
      <c r="I15" s="99" t="str">
        <f>"03/18/1991"</f>
        <v>03/18/1991</v>
      </c>
      <c r="J15" s="98">
        <v>2</v>
      </c>
      <c r="K15" s="97"/>
      <c r="L15" s="96"/>
    </row>
    <row r="16" spans="1:12" hidden="1" x14ac:dyDescent="0.25">
      <c r="A16" s="90">
        <v>540010</v>
      </c>
      <c r="B16" s="91" t="s">
        <v>897</v>
      </c>
      <c r="C16" s="91" t="s">
        <v>893</v>
      </c>
      <c r="D16" s="91" t="s">
        <v>2</v>
      </c>
      <c r="E16" s="90">
        <v>7</v>
      </c>
      <c r="F16" s="93" t="str">
        <f>"02/01/74"</f>
        <v>02/01/74</v>
      </c>
      <c r="G16" s="94">
        <v>40287</v>
      </c>
      <c r="H16" s="94">
        <v>40287</v>
      </c>
      <c r="I16" s="93" t="str">
        <f>"09/10/1984"</f>
        <v>09/10/1984</v>
      </c>
      <c r="J16" s="92">
        <v>2</v>
      </c>
      <c r="K16" s="91"/>
      <c r="L16" s="90"/>
    </row>
    <row r="17" spans="1:12" hidden="1" x14ac:dyDescent="0.25">
      <c r="A17" s="90">
        <v>540235</v>
      </c>
      <c r="B17" s="91" t="s">
        <v>896</v>
      </c>
      <c r="C17" s="91" t="s">
        <v>893</v>
      </c>
      <c r="D17" s="91" t="s">
        <v>2</v>
      </c>
      <c r="E17" s="90">
        <v>7</v>
      </c>
      <c r="F17" s="93" t="str">
        <f>"02/18/77"</f>
        <v>02/18/77</v>
      </c>
      <c r="G17" s="94">
        <v>40287</v>
      </c>
      <c r="H17" s="94">
        <v>40287</v>
      </c>
      <c r="I17" s="93" t="str">
        <f>"09/29/1978"</f>
        <v>09/29/1978</v>
      </c>
      <c r="J17" s="92">
        <v>2</v>
      </c>
      <c r="K17" s="91"/>
      <c r="L17" s="90"/>
    </row>
    <row r="18" spans="1:12" hidden="1" x14ac:dyDescent="0.25">
      <c r="A18" s="90">
        <v>540237</v>
      </c>
      <c r="B18" s="91" t="s">
        <v>895</v>
      </c>
      <c r="C18" s="91" t="s">
        <v>893</v>
      </c>
      <c r="D18" s="91" t="s">
        <v>2</v>
      </c>
      <c r="E18" s="90">
        <v>7</v>
      </c>
      <c r="F18" s="93" t="str">
        <f>"01/10/75"</f>
        <v>01/10/75</v>
      </c>
      <c r="G18" s="94">
        <v>40287</v>
      </c>
      <c r="H18" s="94">
        <v>40287</v>
      </c>
      <c r="I18" s="93" t="str">
        <f>"09/10/1984"</f>
        <v>09/10/1984</v>
      </c>
      <c r="J18" s="92">
        <v>2</v>
      </c>
      <c r="K18" s="91"/>
      <c r="L18" s="90"/>
    </row>
    <row r="19" spans="1:12" hidden="1" x14ac:dyDescent="0.25">
      <c r="A19" s="90">
        <v>540236</v>
      </c>
      <c r="B19" s="91" t="s">
        <v>894</v>
      </c>
      <c r="C19" s="91" t="s">
        <v>893</v>
      </c>
      <c r="D19" s="91" t="s">
        <v>2</v>
      </c>
      <c r="E19" s="90">
        <v>7</v>
      </c>
      <c r="F19" s="93" t="str">
        <f>"01/07/75"</f>
        <v>01/07/75</v>
      </c>
      <c r="G19" s="94">
        <v>40287</v>
      </c>
      <c r="H19" s="94">
        <v>40287</v>
      </c>
      <c r="I19" s="93" t="str">
        <f>"09/10/1984"</f>
        <v>09/10/1984</v>
      </c>
      <c r="J19" s="92">
        <v>2</v>
      </c>
      <c r="K19" s="91"/>
      <c r="L19" s="90"/>
    </row>
    <row r="20" spans="1:12" hidden="1" x14ac:dyDescent="0.25">
      <c r="A20" s="96">
        <v>540011</v>
      </c>
      <c r="B20" s="97" t="s">
        <v>892</v>
      </c>
      <c r="C20" s="97" t="s">
        <v>886</v>
      </c>
      <c r="D20" s="97" t="s">
        <v>29</v>
      </c>
      <c r="E20" s="96">
        <v>11</v>
      </c>
      <c r="F20" s="101">
        <v>27355</v>
      </c>
      <c r="G20" s="100">
        <v>30665</v>
      </c>
      <c r="H20" s="100">
        <v>40287</v>
      </c>
      <c r="I20" s="101">
        <v>30665</v>
      </c>
      <c r="J20" s="98">
        <v>2</v>
      </c>
      <c r="K20" s="97"/>
      <c r="L20" s="96"/>
    </row>
    <row r="21" spans="1:12" hidden="1" x14ac:dyDescent="0.25">
      <c r="A21" s="90">
        <v>540093</v>
      </c>
      <c r="B21" s="91" t="s">
        <v>891</v>
      </c>
      <c r="C21" s="91" t="s">
        <v>886</v>
      </c>
      <c r="D21" s="91" t="s">
        <v>2</v>
      </c>
      <c r="E21" s="90">
        <v>11</v>
      </c>
      <c r="F21" s="93"/>
      <c r="G21" s="94">
        <v>40287</v>
      </c>
      <c r="H21" s="94">
        <v>40287</v>
      </c>
      <c r="I21" s="93" t="str">
        <f>"04/26/1911"</f>
        <v>04/26/1911</v>
      </c>
      <c r="J21" s="92">
        <v>2</v>
      </c>
      <c r="K21" s="91"/>
      <c r="L21" s="90"/>
    </row>
    <row r="22" spans="1:12" hidden="1" x14ac:dyDescent="0.25">
      <c r="A22" s="90">
        <v>540012</v>
      </c>
      <c r="B22" s="91" t="s">
        <v>890</v>
      </c>
      <c r="C22" s="91" t="s">
        <v>886</v>
      </c>
      <c r="D22" s="91" t="s">
        <v>2</v>
      </c>
      <c r="E22" s="90">
        <v>11</v>
      </c>
      <c r="F22" s="93" t="str">
        <f>"02/08/74"</f>
        <v>02/08/74</v>
      </c>
      <c r="G22" s="94">
        <v>29126</v>
      </c>
      <c r="H22" s="94">
        <v>40287</v>
      </c>
      <c r="I22" s="93" t="str">
        <f>"09/28/1979"</f>
        <v>09/28/1979</v>
      </c>
      <c r="J22" s="92">
        <v>2</v>
      </c>
      <c r="K22" s="91"/>
      <c r="L22" s="90"/>
    </row>
    <row r="23" spans="1:12" hidden="1" x14ac:dyDescent="0.25">
      <c r="A23" s="90">
        <v>540013</v>
      </c>
      <c r="B23" s="91" t="s">
        <v>889</v>
      </c>
      <c r="C23" s="91" t="s">
        <v>886</v>
      </c>
      <c r="D23" s="91" t="s">
        <v>2</v>
      </c>
      <c r="E23" s="90">
        <v>11</v>
      </c>
      <c r="F23" s="93" t="str">
        <f>"05/24/74"</f>
        <v>05/24/74</v>
      </c>
      <c r="G23" s="94">
        <v>30224</v>
      </c>
      <c r="H23" s="94">
        <v>40287</v>
      </c>
      <c r="I23" s="93" t="str">
        <f>"09/30/1982"</f>
        <v>09/30/1982</v>
      </c>
      <c r="J23" s="92">
        <v>2</v>
      </c>
      <c r="K23" s="91"/>
      <c r="L23" s="90"/>
    </row>
    <row r="24" spans="1:12" hidden="1" x14ac:dyDescent="0.25">
      <c r="A24" s="90">
        <v>540014</v>
      </c>
      <c r="B24" s="91" t="s">
        <v>888</v>
      </c>
      <c r="C24" s="91" t="s">
        <v>886</v>
      </c>
      <c r="D24" s="91" t="s">
        <v>2</v>
      </c>
      <c r="E24" s="90">
        <v>11</v>
      </c>
      <c r="F24" s="93" t="str">
        <f>"01/25/74"</f>
        <v>01/25/74</v>
      </c>
      <c r="G24" s="94">
        <v>29126</v>
      </c>
      <c r="H24" s="94">
        <v>40287</v>
      </c>
      <c r="I24" s="93" t="str">
        <f>"09/28/1979"</f>
        <v>09/28/1979</v>
      </c>
      <c r="J24" s="92">
        <v>2</v>
      </c>
      <c r="K24" s="91"/>
      <c r="L24" s="90"/>
    </row>
    <row r="25" spans="1:12" hidden="1" x14ac:dyDescent="0.25">
      <c r="A25" s="90">
        <v>540015</v>
      </c>
      <c r="B25" s="91" t="s">
        <v>887</v>
      </c>
      <c r="C25" s="91" t="s">
        <v>886</v>
      </c>
      <c r="D25" s="91" t="s">
        <v>2</v>
      </c>
      <c r="E25" s="90">
        <v>11</v>
      </c>
      <c r="F25" s="93" t="str">
        <f>"05/17/74"</f>
        <v>05/17/74</v>
      </c>
      <c r="G25" s="94">
        <v>30272</v>
      </c>
      <c r="H25" s="94">
        <v>40287</v>
      </c>
      <c r="I25" s="95">
        <v>30272</v>
      </c>
      <c r="J25" s="92">
        <v>2</v>
      </c>
      <c r="K25" s="91"/>
      <c r="L25" s="90"/>
    </row>
    <row r="26" spans="1:12" hidden="1" x14ac:dyDescent="0.25">
      <c r="A26" s="96">
        <v>540016</v>
      </c>
      <c r="B26" s="97" t="s">
        <v>885</v>
      </c>
      <c r="C26" s="97" t="s">
        <v>882</v>
      </c>
      <c r="D26" s="97" t="s">
        <v>29</v>
      </c>
      <c r="E26" s="96">
        <v>2</v>
      </c>
      <c r="F26" s="99" t="str">
        <f>"04/25/75"</f>
        <v>04/25/75</v>
      </c>
      <c r="G26" s="100">
        <v>32050</v>
      </c>
      <c r="H26" s="100">
        <v>41689</v>
      </c>
      <c r="I26" s="99" t="str">
        <f>"09/30/1987"</f>
        <v>09/30/1987</v>
      </c>
      <c r="J26" s="98">
        <v>2</v>
      </c>
      <c r="K26" s="97" t="s">
        <v>569</v>
      </c>
      <c r="L26" s="96" t="s">
        <v>568</v>
      </c>
    </row>
    <row r="27" spans="1:12" hidden="1" x14ac:dyDescent="0.25">
      <c r="A27" s="90">
        <v>540017</v>
      </c>
      <c r="B27" s="91" t="s">
        <v>884</v>
      </c>
      <c r="C27" s="91" t="s">
        <v>882</v>
      </c>
      <c r="D27" s="91" t="s">
        <v>2</v>
      </c>
      <c r="E27" s="90">
        <v>2</v>
      </c>
      <c r="F27" s="93" t="str">
        <f>"05/31/74"</f>
        <v>05/31/74</v>
      </c>
      <c r="G27" s="94">
        <v>32297</v>
      </c>
      <c r="H27" s="94">
        <v>41689</v>
      </c>
      <c r="I27" s="93" t="str">
        <f>"06/03/1988"</f>
        <v>06/03/1988</v>
      </c>
      <c r="J27" s="92">
        <v>2</v>
      </c>
      <c r="K27" s="91" t="s">
        <v>569</v>
      </c>
      <c r="L27" s="90" t="s">
        <v>568</v>
      </c>
    </row>
    <row r="28" spans="1:12" hidden="1" x14ac:dyDescent="0.25">
      <c r="A28" s="90">
        <v>540019</v>
      </c>
      <c r="B28" s="91" t="s">
        <v>883</v>
      </c>
      <c r="C28" s="91" t="s">
        <v>882</v>
      </c>
      <c r="D28" s="91" t="s">
        <v>2</v>
      </c>
      <c r="E28" s="90">
        <v>2</v>
      </c>
      <c r="F28" s="93" t="str">
        <f>"05/31/74"</f>
        <v>05/31/74</v>
      </c>
      <c r="G28" s="94">
        <v>32050</v>
      </c>
      <c r="H28" s="94">
        <v>38519</v>
      </c>
      <c r="I28" s="93" t="str">
        <f>"09/30/1987"</f>
        <v>09/30/1987</v>
      </c>
      <c r="J28" s="92">
        <v>2</v>
      </c>
      <c r="K28" s="91" t="s">
        <v>569</v>
      </c>
      <c r="L28" s="90" t="s">
        <v>568</v>
      </c>
    </row>
    <row r="29" spans="1:12" hidden="1" x14ac:dyDescent="0.25">
      <c r="A29" s="96">
        <v>540020</v>
      </c>
      <c r="B29" s="97" t="s">
        <v>881</v>
      </c>
      <c r="C29" s="97" t="s">
        <v>879</v>
      </c>
      <c r="D29" s="97" t="s">
        <v>29</v>
      </c>
      <c r="E29" s="96">
        <v>5</v>
      </c>
      <c r="F29" s="101">
        <v>27362</v>
      </c>
      <c r="G29" s="100">
        <v>33315</v>
      </c>
      <c r="H29" s="100">
        <v>40347</v>
      </c>
      <c r="I29" s="99" t="str">
        <f t="shared" ref="I29:I34" si="0">"03/18/1991"</f>
        <v>03/18/1991</v>
      </c>
      <c r="J29" s="98">
        <v>2</v>
      </c>
      <c r="K29" s="97"/>
      <c r="L29" s="96"/>
    </row>
    <row r="30" spans="1:12" hidden="1" x14ac:dyDescent="0.25">
      <c r="A30" s="90">
        <v>540021</v>
      </c>
      <c r="B30" s="91" t="s">
        <v>880</v>
      </c>
      <c r="C30" s="91" t="s">
        <v>879</v>
      </c>
      <c r="D30" s="91" t="s">
        <v>2</v>
      </c>
      <c r="E30" s="90">
        <v>5</v>
      </c>
      <c r="F30" s="93" t="str">
        <f>"03/01/74"</f>
        <v>03/01/74</v>
      </c>
      <c r="G30" s="94">
        <v>33315</v>
      </c>
      <c r="H30" s="94">
        <v>40347</v>
      </c>
      <c r="I30" s="93" t="str">
        <f t="shared" si="0"/>
        <v>03/18/1991</v>
      </c>
      <c r="J30" s="92">
        <v>2</v>
      </c>
      <c r="K30" s="91"/>
      <c r="L30" s="90"/>
    </row>
    <row r="31" spans="1:12" hidden="1" x14ac:dyDescent="0.25">
      <c r="A31" s="96">
        <v>540022</v>
      </c>
      <c r="B31" s="97" t="s">
        <v>878</v>
      </c>
      <c r="C31" s="97" t="s">
        <v>876</v>
      </c>
      <c r="D31" s="97" t="s">
        <v>29</v>
      </c>
      <c r="E31" s="96">
        <v>3</v>
      </c>
      <c r="F31" s="99" t="str">
        <f>"01/24/75"</f>
        <v>01/24/75</v>
      </c>
      <c r="G31" s="100">
        <v>33315</v>
      </c>
      <c r="H31" s="100">
        <v>41311</v>
      </c>
      <c r="I31" s="99" t="str">
        <f t="shared" si="0"/>
        <v>03/18/1991</v>
      </c>
      <c r="J31" s="98">
        <v>0</v>
      </c>
      <c r="K31" s="97"/>
      <c r="L31" s="96"/>
    </row>
    <row r="32" spans="1:12" hidden="1" x14ac:dyDescent="0.25">
      <c r="A32" s="90">
        <v>540023</v>
      </c>
      <c r="B32" s="91" t="s">
        <v>877</v>
      </c>
      <c r="C32" s="91" t="s">
        <v>876</v>
      </c>
      <c r="D32" s="91" t="s">
        <v>2</v>
      </c>
      <c r="E32" s="90">
        <v>3</v>
      </c>
      <c r="F32" s="95">
        <v>27383</v>
      </c>
      <c r="G32" s="94">
        <v>33315</v>
      </c>
      <c r="H32" s="94">
        <v>41311</v>
      </c>
      <c r="I32" s="93" t="str">
        <f t="shared" si="0"/>
        <v>03/18/1991</v>
      </c>
      <c r="J32" s="92">
        <v>2</v>
      </c>
      <c r="K32" s="91"/>
      <c r="L32" s="90"/>
    </row>
    <row r="33" spans="1:12" hidden="1" x14ac:dyDescent="0.25">
      <c r="A33" s="96">
        <v>540024</v>
      </c>
      <c r="B33" s="97" t="s">
        <v>875</v>
      </c>
      <c r="C33" s="97" t="s">
        <v>873</v>
      </c>
      <c r="D33" s="97" t="s">
        <v>29</v>
      </c>
      <c r="E33" s="96">
        <v>6</v>
      </c>
      <c r="F33" s="101">
        <v>27341</v>
      </c>
      <c r="G33" s="100">
        <v>33315</v>
      </c>
      <c r="H33" s="100">
        <v>40820</v>
      </c>
      <c r="I33" s="99" t="str">
        <f t="shared" si="0"/>
        <v>03/18/1991</v>
      </c>
      <c r="J33" s="98">
        <v>2</v>
      </c>
      <c r="K33" s="97"/>
      <c r="L33" s="96"/>
    </row>
    <row r="34" spans="1:12" hidden="1" x14ac:dyDescent="0.25">
      <c r="A34" s="90">
        <v>540025</v>
      </c>
      <c r="B34" s="91" t="s">
        <v>874</v>
      </c>
      <c r="C34" s="91" t="s">
        <v>873</v>
      </c>
      <c r="D34" s="91" t="s">
        <v>2</v>
      </c>
      <c r="E34" s="90">
        <v>6</v>
      </c>
      <c r="F34" s="93" t="str">
        <f>"03/29/74"</f>
        <v>03/29/74</v>
      </c>
      <c r="G34" s="94">
        <v>33315</v>
      </c>
      <c r="H34" s="94">
        <v>40820</v>
      </c>
      <c r="I34" s="93" t="str">
        <f t="shared" si="0"/>
        <v>03/18/1991</v>
      </c>
      <c r="J34" s="92">
        <v>2</v>
      </c>
      <c r="K34" s="91"/>
      <c r="L34" s="90"/>
    </row>
    <row r="35" spans="1:12" hidden="1" x14ac:dyDescent="0.25">
      <c r="A35" s="96">
        <v>540026</v>
      </c>
      <c r="B35" s="97" t="s">
        <v>872</v>
      </c>
      <c r="C35" s="97" t="s">
        <v>862</v>
      </c>
      <c r="D35" s="97" t="s">
        <v>29</v>
      </c>
      <c r="E35" s="96">
        <v>4</v>
      </c>
      <c r="F35" s="99" t="str">
        <f>"04/11/75"</f>
        <v>04/11/75</v>
      </c>
      <c r="G35" s="100">
        <v>32206</v>
      </c>
      <c r="H35" s="100">
        <v>40424</v>
      </c>
      <c r="I35" s="99" t="str">
        <f>"03/04/1988"</f>
        <v>03/04/1988</v>
      </c>
      <c r="J35" s="98">
        <v>2</v>
      </c>
      <c r="K35" s="97"/>
      <c r="L35" s="96"/>
    </row>
    <row r="36" spans="1:12" hidden="1" x14ac:dyDescent="0.25">
      <c r="A36" s="90">
        <v>540027</v>
      </c>
      <c r="B36" s="91" t="s">
        <v>871</v>
      </c>
      <c r="C36" s="91" t="s">
        <v>862</v>
      </c>
      <c r="D36" s="91" t="s">
        <v>2</v>
      </c>
      <c r="E36" s="90">
        <v>4</v>
      </c>
      <c r="F36" s="93" t="str">
        <f>"02/14/75"</f>
        <v>02/14/75</v>
      </c>
      <c r="G36" s="94">
        <v>29889</v>
      </c>
      <c r="H36" s="94">
        <v>40424</v>
      </c>
      <c r="I36" s="95">
        <v>29889</v>
      </c>
      <c r="J36" s="92">
        <v>2</v>
      </c>
      <c r="K36" s="91"/>
      <c r="L36" s="90"/>
    </row>
    <row r="37" spans="1:12" hidden="1" x14ac:dyDescent="0.25">
      <c r="A37" s="90">
        <v>540293</v>
      </c>
      <c r="B37" s="91" t="s">
        <v>870</v>
      </c>
      <c r="C37" s="91" t="s">
        <v>862</v>
      </c>
      <c r="D37" s="91" t="s">
        <v>2</v>
      </c>
      <c r="E37" s="90">
        <v>4</v>
      </c>
      <c r="F37" s="93" t="str">
        <f>"04/11/75"</f>
        <v>04/11/75</v>
      </c>
      <c r="G37" s="94">
        <v>32206</v>
      </c>
      <c r="H37" s="94">
        <v>40424</v>
      </c>
      <c r="I37" s="93" t="str">
        <f>"02/09/1904"</f>
        <v>02/09/1904</v>
      </c>
      <c r="J37" s="92">
        <v>2</v>
      </c>
      <c r="K37" s="91"/>
      <c r="L37" s="90"/>
    </row>
    <row r="38" spans="1:12" hidden="1" x14ac:dyDescent="0.25">
      <c r="A38" s="90">
        <v>540294</v>
      </c>
      <c r="B38" s="91" t="s">
        <v>869</v>
      </c>
      <c r="C38" s="91" t="s">
        <v>862</v>
      </c>
      <c r="D38" s="91" t="s">
        <v>2</v>
      </c>
      <c r="E38" s="90">
        <v>4</v>
      </c>
      <c r="F38" s="93"/>
      <c r="G38" s="94">
        <v>33499</v>
      </c>
      <c r="H38" s="94">
        <v>40424</v>
      </c>
      <c r="I38" s="93" t="str">
        <f>"09/18/1991"</f>
        <v>09/18/1991</v>
      </c>
      <c r="J38" s="92">
        <v>2</v>
      </c>
      <c r="K38" s="91"/>
      <c r="L38" s="90"/>
    </row>
    <row r="39" spans="1:12" hidden="1" x14ac:dyDescent="0.25">
      <c r="A39" s="90">
        <v>540028</v>
      </c>
      <c r="B39" s="91" t="s">
        <v>868</v>
      </c>
      <c r="C39" s="91" t="s">
        <v>862</v>
      </c>
      <c r="D39" s="91" t="s">
        <v>2</v>
      </c>
      <c r="E39" s="90">
        <v>4</v>
      </c>
      <c r="F39" s="95">
        <v>27383</v>
      </c>
      <c r="G39" s="94">
        <v>33240</v>
      </c>
      <c r="H39" s="94">
        <v>40424</v>
      </c>
      <c r="I39" s="93" t="str">
        <f>"01/02/1991"</f>
        <v>01/02/1991</v>
      </c>
      <c r="J39" s="92">
        <v>2</v>
      </c>
      <c r="K39" s="91"/>
      <c r="L39" s="90"/>
    </row>
    <row r="40" spans="1:12" hidden="1" x14ac:dyDescent="0.25">
      <c r="A40" s="90">
        <v>540029</v>
      </c>
      <c r="B40" s="91" t="s">
        <v>867</v>
      </c>
      <c r="C40" s="91" t="s">
        <v>862</v>
      </c>
      <c r="D40" s="91" t="s">
        <v>2</v>
      </c>
      <c r="E40" s="90">
        <v>4</v>
      </c>
      <c r="F40" s="93" t="str">
        <f>"02/27/76"</f>
        <v>02/27/76</v>
      </c>
      <c r="G40" s="94">
        <v>30103</v>
      </c>
      <c r="H40" s="94">
        <v>40424</v>
      </c>
      <c r="I40" s="93" t="str">
        <f>"06/01/1982"</f>
        <v>06/01/1982</v>
      </c>
      <c r="J40" s="92">
        <v>2</v>
      </c>
      <c r="K40" s="91"/>
      <c r="L40" s="90"/>
    </row>
    <row r="41" spans="1:12" hidden="1" x14ac:dyDescent="0.25">
      <c r="A41" s="90">
        <v>540280</v>
      </c>
      <c r="B41" s="91" t="s">
        <v>866</v>
      </c>
      <c r="C41" s="91" t="s">
        <v>862</v>
      </c>
      <c r="D41" s="91" t="s">
        <v>2</v>
      </c>
      <c r="E41" s="90">
        <v>4</v>
      </c>
      <c r="F41" s="93" t="str">
        <f>"09/13/74"</f>
        <v>09/13/74</v>
      </c>
      <c r="G41" s="94">
        <v>29077</v>
      </c>
      <c r="H41" s="94">
        <v>40424</v>
      </c>
      <c r="I41" s="93" t="str">
        <f>"08/10/1979"</f>
        <v>08/10/1979</v>
      </c>
      <c r="J41" s="92">
        <v>2</v>
      </c>
      <c r="K41" s="91"/>
      <c r="L41" s="90"/>
    </row>
    <row r="42" spans="1:12" hidden="1" x14ac:dyDescent="0.25">
      <c r="A42" s="90">
        <v>540031</v>
      </c>
      <c r="B42" s="91" t="s">
        <v>865</v>
      </c>
      <c r="C42" s="91" t="s">
        <v>862</v>
      </c>
      <c r="D42" s="91" t="s">
        <v>2</v>
      </c>
      <c r="E42" s="90">
        <v>4</v>
      </c>
      <c r="F42" s="93" t="str">
        <f>"06/30/74"</f>
        <v>06/30/74</v>
      </c>
      <c r="G42" s="94">
        <v>29238</v>
      </c>
      <c r="H42" s="94">
        <v>40424</v>
      </c>
      <c r="I42" s="93" t="str">
        <f>"01/18/1980"</f>
        <v>01/18/1980</v>
      </c>
      <c r="J42" s="92">
        <v>2</v>
      </c>
      <c r="K42" s="91"/>
      <c r="L42" s="90"/>
    </row>
    <row r="43" spans="1:12" hidden="1" x14ac:dyDescent="0.25">
      <c r="A43" s="90">
        <v>540032</v>
      </c>
      <c r="B43" s="91" t="s">
        <v>864</v>
      </c>
      <c r="C43" s="91" t="s">
        <v>862</v>
      </c>
      <c r="D43" s="91" t="s">
        <v>2</v>
      </c>
      <c r="E43" s="90">
        <v>4</v>
      </c>
      <c r="F43" s="95">
        <v>27383</v>
      </c>
      <c r="G43" s="94">
        <v>29077</v>
      </c>
      <c r="H43" s="94">
        <v>40424</v>
      </c>
      <c r="I43" s="93" t="str">
        <f>"08/10/1979"</f>
        <v>08/10/1979</v>
      </c>
      <c r="J43" s="92">
        <v>2</v>
      </c>
      <c r="K43" s="91"/>
      <c r="L43" s="90"/>
    </row>
    <row r="44" spans="1:12" hidden="1" x14ac:dyDescent="0.25">
      <c r="A44" s="90">
        <v>540033</v>
      </c>
      <c r="B44" s="91" t="s">
        <v>863</v>
      </c>
      <c r="C44" s="91" t="s">
        <v>862</v>
      </c>
      <c r="D44" s="91" t="s">
        <v>2</v>
      </c>
      <c r="E44" s="90">
        <v>4</v>
      </c>
      <c r="F44" s="93" t="str">
        <f>"05/17/74"</f>
        <v>05/17/74</v>
      </c>
      <c r="G44" s="94">
        <v>30056</v>
      </c>
      <c r="H44" s="94">
        <v>40424</v>
      </c>
      <c r="I44" s="93" t="str">
        <f>"04/15/1982"</f>
        <v>04/15/1982</v>
      </c>
      <c r="J44" s="92">
        <v>2</v>
      </c>
      <c r="K44" s="91"/>
      <c r="L44" s="90"/>
    </row>
    <row r="45" spans="1:12" hidden="1" x14ac:dyDescent="0.25">
      <c r="A45" s="96">
        <v>540035</v>
      </c>
      <c r="B45" s="97" t="s">
        <v>861</v>
      </c>
      <c r="C45" s="97" t="s">
        <v>858</v>
      </c>
      <c r="D45" s="97" t="s">
        <v>29</v>
      </c>
      <c r="E45" s="96">
        <v>7</v>
      </c>
      <c r="F45" s="99" t="str">
        <f>"01/03/75"</f>
        <v>01/03/75</v>
      </c>
      <c r="G45" s="100">
        <v>33344</v>
      </c>
      <c r="H45" s="100">
        <v>39980</v>
      </c>
      <c r="I45" s="99" t="str">
        <f>"04/16/1991"</f>
        <v>04/16/1991</v>
      </c>
      <c r="J45" s="98">
        <v>2</v>
      </c>
      <c r="K45" s="97"/>
      <c r="L45" s="96"/>
    </row>
    <row r="46" spans="1:12" hidden="1" x14ac:dyDescent="0.25">
      <c r="A46" s="90">
        <v>540036</v>
      </c>
      <c r="B46" s="91" t="s">
        <v>860</v>
      </c>
      <c r="C46" s="91" t="s">
        <v>858</v>
      </c>
      <c r="D46" s="91" t="s">
        <v>2</v>
      </c>
      <c r="E46" s="90">
        <v>7</v>
      </c>
      <c r="F46" s="93" t="str">
        <f>"04/05/74"</f>
        <v>04/05/74</v>
      </c>
      <c r="G46" s="94">
        <v>33344</v>
      </c>
      <c r="H46" s="94">
        <v>39980</v>
      </c>
      <c r="I46" s="93" t="str">
        <f>"04/16/1991"</f>
        <v>04/16/1991</v>
      </c>
      <c r="J46" s="92">
        <v>2</v>
      </c>
      <c r="K46" s="91"/>
      <c r="L46" s="90"/>
    </row>
    <row r="47" spans="1:12" hidden="1" x14ac:dyDescent="0.25">
      <c r="A47" s="90">
        <v>540037</v>
      </c>
      <c r="B47" s="91" t="s">
        <v>859</v>
      </c>
      <c r="C47" s="91" t="s">
        <v>858</v>
      </c>
      <c r="D47" s="91" t="s">
        <v>2</v>
      </c>
      <c r="E47" s="90">
        <v>7</v>
      </c>
      <c r="F47" s="93" t="str">
        <f>"08/09/74"</f>
        <v>08/09/74</v>
      </c>
      <c r="G47" s="94">
        <v>33344</v>
      </c>
      <c r="H47" s="94">
        <v>39980</v>
      </c>
      <c r="I47" s="93" t="str">
        <f>"04/16/1991"</f>
        <v>04/16/1991</v>
      </c>
      <c r="J47" s="92">
        <v>2</v>
      </c>
      <c r="K47" s="91"/>
      <c r="L47" s="90"/>
    </row>
    <row r="48" spans="1:12" hidden="1" x14ac:dyDescent="0.25">
      <c r="A48" s="96">
        <v>540038</v>
      </c>
      <c r="B48" s="97" t="s">
        <v>857</v>
      </c>
      <c r="C48" s="97" t="s">
        <v>853</v>
      </c>
      <c r="D48" s="97" t="s">
        <v>29</v>
      </c>
      <c r="E48" s="96">
        <v>8</v>
      </c>
      <c r="F48" s="99" t="str">
        <f>"01/10/75"</f>
        <v>01/10/75</v>
      </c>
      <c r="G48" s="100">
        <v>31990</v>
      </c>
      <c r="H48" s="100">
        <v>43497</v>
      </c>
      <c r="I48" s="99" t="str">
        <f>"08/01/1987"</f>
        <v>08/01/1987</v>
      </c>
      <c r="J48" s="98">
        <v>2</v>
      </c>
      <c r="K48" s="97"/>
      <c r="L48" s="96"/>
    </row>
    <row r="49" spans="1:12" hidden="1" x14ac:dyDescent="0.25">
      <c r="A49" s="90" t="s">
        <v>856</v>
      </c>
      <c r="B49" s="91" t="s">
        <v>855</v>
      </c>
      <c r="C49" s="91" t="s">
        <v>853</v>
      </c>
      <c r="D49" s="91" t="s">
        <v>2</v>
      </c>
      <c r="E49" s="90">
        <v>8</v>
      </c>
      <c r="F49" s="95">
        <v>27355</v>
      </c>
      <c r="G49" s="94">
        <v>29077</v>
      </c>
      <c r="H49" s="94">
        <v>43497</v>
      </c>
      <c r="I49" s="93" t="str">
        <f>"08/10/1979"</f>
        <v>08/10/1979</v>
      </c>
      <c r="J49" s="92">
        <v>2</v>
      </c>
      <c r="K49" s="91"/>
      <c r="L49" s="90"/>
    </row>
    <row r="50" spans="1:12" hidden="1" x14ac:dyDescent="0.25">
      <c r="A50" s="90">
        <v>540039</v>
      </c>
      <c r="B50" s="91" t="s">
        <v>854</v>
      </c>
      <c r="C50" s="91" t="s">
        <v>853</v>
      </c>
      <c r="D50" s="91" t="s">
        <v>2</v>
      </c>
      <c r="E50" s="90">
        <v>8</v>
      </c>
      <c r="F50" s="93" t="str">
        <f>"05/07/74"</f>
        <v>05/07/74</v>
      </c>
      <c r="G50" s="94">
        <v>32996</v>
      </c>
      <c r="H50" s="94">
        <v>40058</v>
      </c>
      <c r="I50" s="93" t="str">
        <f>"06/18/1987"</f>
        <v>06/18/1987</v>
      </c>
      <c r="J50" s="92">
        <v>2</v>
      </c>
      <c r="K50" s="91"/>
      <c r="L50" s="90"/>
    </row>
    <row r="51" spans="1:12" hidden="1" x14ac:dyDescent="0.25">
      <c r="A51" s="96">
        <v>540040</v>
      </c>
      <c r="B51" s="97" t="s">
        <v>852</v>
      </c>
      <c r="C51" s="97" t="s">
        <v>844</v>
      </c>
      <c r="D51" s="97" t="s">
        <v>29</v>
      </c>
      <c r="E51" s="96">
        <v>4</v>
      </c>
      <c r="F51" s="99" t="str">
        <f>"07/18/75"</f>
        <v>07/18/75</v>
      </c>
      <c r="G51" s="100">
        <v>32157</v>
      </c>
      <c r="H51" s="100">
        <v>41198</v>
      </c>
      <c r="I51" s="99" t="str">
        <f>"01/15/1988"</f>
        <v>01/15/1988</v>
      </c>
      <c r="J51" s="98">
        <v>2</v>
      </c>
      <c r="K51" s="97" t="s">
        <v>569</v>
      </c>
      <c r="L51" s="96" t="s">
        <v>568</v>
      </c>
    </row>
    <row r="52" spans="1:12" hidden="1" x14ac:dyDescent="0.25">
      <c r="A52" s="90">
        <v>540041</v>
      </c>
      <c r="B52" s="91" t="s">
        <v>705</v>
      </c>
      <c r="C52" s="91" t="s">
        <v>844</v>
      </c>
      <c r="D52" s="91" t="s">
        <v>2</v>
      </c>
      <c r="E52" s="90">
        <v>4</v>
      </c>
      <c r="F52" s="93" t="str">
        <f>"06/14/74"</f>
        <v>06/14/74</v>
      </c>
      <c r="G52" s="94">
        <v>33508</v>
      </c>
      <c r="H52" s="94">
        <v>37424</v>
      </c>
      <c r="I52" s="93" t="str">
        <f>"09/27/1991"</f>
        <v>09/27/1991</v>
      </c>
      <c r="J52" s="92">
        <v>2</v>
      </c>
      <c r="K52" s="91" t="s">
        <v>569</v>
      </c>
      <c r="L52" s="90" t="s">
        <v>568</v>
      </c>
    </row>
    <row r="53" spans="1:12" hidden="1" x14ac:dyDescent="0.25">
      <c r="A53" s="90">
        <v>540243</v>
      </c>
      <c r="B53" s="91" t="s">
        <v>851</v>
      </c>
      <c r="C53" s="91" t="s">
        <v>844</v>
      </c>
      <c r="D53" s="91" t="s">
        <v>2</v>
      </c>
      <c r="E53" s="90">
        <v>4</v>
      </c>
      <c r="F53" s="95">
        <v>27348</v>
      </c>
      <c r="G53" s="94">
        <v>30949</v>
      </c>
      <c r="H53" s="94">
        <v>41198</v>
      </c>
      <c r="I53" s="93" t="str">
        <f>"09/24/1984"</f>
        <v>09/24/1984</v>
      </c>
      <c r="J53" s="92">
        <v>2</v>
      </c>
      <c r="K53" s="91" t="s">
        <v>569</v>
      </c>
      <c r="L53" s="90" t="s">
        <v>568</v>
      </c>
    </row>
    <row r="54" spans="1:12" hidden="1" x14ac:dyDescent="0.25">
      <c r="A54" s="90">
        <v>540281</v>
      </c>
      <c r="B54" s="91" t="s">
        <v>850</v>
      </c>
      <c r="C54" s="91" t="s">
        <v>844</v>
      </c>
      <c r="D54" s="91" t="s">
        <v>2</v>
      </c>
      <c r="E54" s="90">
        <v>4</v>
      </c>
      <c r="F54" s="93" t="str">
        <f>"03/25/77"</f>
        <v>03/25/77</v>
      </c>
      <c r="G54" s="94">
        <v>41198</v>
      </c>
      <c r="H54" s="94">
        <v>41198</v>
      </c>
      <c r="I54" s="93" t="str">
        <f>"09/29/1978"</f>
        <v>09/29/1978</v>
      </c>
      <c r="J54" s="92">
        <v>2</v>
      </c>
      <c r="K54" s="91" t="s">
        <v>569</v>
      </c>
      <c r="L54" s="90" t="s">
        <v>568</v>
      </c>
    </row>
    <row r="55" spans="1:12" hidden="1" x14ac:dyDescent="0.25">
      <c r="A55" s="90">
        <v>540244</v>
      </c>
      <c r="B55" s="91" t="s">
        <v>849</v>
      </c>
      <c r="C55" s="91" t="s">
        <v>844</v>
      </c>
      <c r="D55" s="91" t="s">
        <v>2</v>
      </c>
      <c r="E55" s="90">
        <v>4</v>
      </c>
      <c r="F55" s="95">
        <v>27348</v>
      </c>
      <c r="G55" s="94">
        <v>29644</v>
      </c>
      <c r="H55" s="94">
        <v>41198</v>
      </c>
      <c r="I55" s="93" t="str">
        <f>"02/27/1981"</f>
        <v>02/27/1981</v>
      </c>
      <c r="J55" s="92">
        <v>2</v>
      </c>
      <c r="K55" s="91" t="s">
        <v>569</v>
      </c>
      <c r="L55" s="90" t="s">
        <v>568</v>
      </c>
    </row>
    <row r="56" spans="1:12" hidden="1" x14ac:dyDescent="0.25">
      <c r="A56" s="90">
        <v>540228</v>
      </c>
      <c r="B56" s="91" t="s">
        <v>848</v>
      </c>
      <c r="C56" s="91" t="s">
        <v>844</v>
      </c>
      <c r="D56" s="91" t="s">
        <v>2</v>
      </c>
      <c r="E56" s="90">
        <v>4</v>
      </c>
      <c r="F56" s="93" t="str">
        <f>"02/11/77"</f>
        <v>02/11/77</v>
      </c>
      <c r="G56" s="94">
        <v>32100</v>
      </c>
      <c r="H56" s="94">
        <v>41198</v>
      </c>
      <c r="I56" s="95">
        <v>32100</v>
      </c>
      <c r="J56" s="92">
        <v>2</v>
      </c>
      <c r="K56" s="91" t="s">
        <v>569</v>
      </c>
      <c r="L56" s="90" t="s">
        <v>568</v>
      </c>
    </row>
    <row r="57" spans="1:12" hidden="1" x14ac:dyDescent="0.25">
      <c r="A57" s="90">
        <v>540043</v>
      </c>
      <c r="B57" s="91" t="s">
        <v>847</v>
      </c>
      <c r="C57" s="91" t="s">
        <v>844</v>
      </c>
      <c r="D57" s="91" t="s">
        <v>2</v>
      </c>
      <c r="E57" s="90">
        <v>4</v>
      </c>
      <c r="F57" s="93" t="str">
        <f>"02/14/75"</f>
        <v>02/14/75</v>
      </c>
      <c r="G57" s="94">
        <v>33010</v>
      </c>
      <c r="H57" s="94">
        <v>41198</v>
      </c>
      <c r="I57" s="93" t="str">
        <f>"05/17/1990"</f>
        <v>05/17/1990</v>
      </c>
      <c r="J57" s="92">
        <v>2</v>
      </c>
      <c r="K57" s="91" t="s">
        <v>569</v>
      </c>
      <c r="L57" s="90" t="s">
        <v>568</v>
      </c>
    </row>
    <row r="58" spans="1:12" hidden="1" x14ac:dyDescent="0.25">
      <c r="A58" s="90">
        <v>540044</v>
      </c>
      <c r="B58" s="91" t="s">
        <v>846</v>
      </c>
      <c r="C58" s="91" t="s">
        <v>844</v>
      </c>
      <c r="D58" s="91" t="s">
        <v>2</v>
      </c>
      <c r="E58" s="90">
        <v>4</v>
      </c>
      <c r="F58" s="93" t="str">
        <f>"06/21/74"</f>
        <v>06/21/74</v>
      </c>
      <c r="G58" s="94">
        <v>30918</v>
      </c>
      <c r="H58" s="94">
        <v>41198</v>
      </c>
      <c r="I58" s="93" t="str">
        <f>"08/24/1984"</f>
        <v>08/24/1984</v>
      </c>
      <c r="J58" s="92">
        <v>2</v>
      </c>
      <c r="K58" s="91" t="s">
        <v>569</v>
      </c>
      <c r="L58" s="90" t="s">
        <v>568</v>
      </c>
    </row>
    <row r="59" spans="1:12" hidden="1" x14ac:dyDescent="0.25">
      <c r="A59" s="90">
        <v>540045</v>
      </c>
      <c r="B59" s="91" t="s">
        <v>845</v>
      </c>
      <c r="C59" s="91" t="s">
        <v>844</v>
      </c>
      <c r="D59" s="91" t="s">
        <v>2</v>
      </c>
      <c r="E59" s="90">
        <v>4</v>
      </c>
      <c r="F59" s="93" t="str">
        <f>"05/31/74"</f>
        <v>05/31/74</v>
      </c>
      <c r="G59" s="94">
        <v>28703</v>
      </c>
      <c r="H59" s="94">
        <v>41198</v>
      </c>
      <c r="I59" s="93" t="str">
        <f>"08/01/1978"</f>
        <v>08/01/1978</v>
      </c>
      <c r="J59" s="92">
        <v>2</v>
      </c>
      <c r="K59" s="91" t="s">
        <v>569</v>
      </c>
      <c r="L59" s="90" t="s">
        <v>568</v>
      </c>
    </row>
    <row r="60" spans="1:12" hidden="1" x14ac:dyDescent="0.25">
      <c r="A60" s="96">
        <v>540226</v>
      </c>
      <c r="B60" s="97" t="s">
        <v>843</v>
      </c>
      <c r="C60" s="97" t="s">
        <v>840</v>
      </c>
      <c r="D60" s="97" t="s">
        <v>29</v>
      </c>
      <c r="E60" s="96">
        <v>8</v>
      </c>
      <c r="F60" s="99" t="str">
        <f>"01/31/75"</f>
        <v>01/31/75</v>
      </c>
      <c r="G60" s="100">
        <v>31990</v>
      </c>
      <c r="H60" s="100">
        <v>37567</v>
      </c>
      <c r="I60" s="99" t="str">
        <f>"08/01/1987"</f>
        <v>08/01/1987</v>
      </c>
      <c r="J60" s="98">
        <v>2</v>
      </c>
      <c r="K60" s="97" t="s">
        <v>569</v>
      </c>
      <c r="L60" s="96"/>
    </row>
    <row r="61" spans="1:12" hidden="1" x14ac:dyDescent="0.25">
      <c r="A61" s="90">
        <v>540046</v>
      </c>
      <c r="B61" s="91" t="s">
        <v>842</v>
      </c>
      <c r="C61" s="91" t="s">
        <v>840</v>
      </c>
      <c r="D61" s="91" t="s">
        <v>2</v>
      </c>
      <c r="E61" s="90">
        <v>8</v>
      </c>
      <c r="F61" s="93" t="str">
        <f>"08/16/74"</f>
        <v>08/16/74</v>
      </c>
      <c r="G61" s="94">
        <v>32234</v>
      </c>
      <c r="H61" s="94">
        <v>37567</v>
      </c>
      <c r="I61" s="93" t="str">
        <f>"04/01/1988"</f>
        <v>04/01/1988</v>
      </c>
      <c r="J61" s="92">
        <v>2</v>
      </c>
      <c r="K61" s="91" t="s">
        <v>569</v>
      </c>
      <c r="L61" s="90"/>
    </row>
    <row r="62" spans="1:12" hidden="1" x14ac:dyDescent="0.25">
      <c r="A62" s="90">
        <v>540276</v>
      </c>
      <c r="B62" s="91" t="s">
        <v>841</v>
      </c>
      <c r="C62" s="91" t="s">
        <v>840</v>
      </c>
      <c r="D62" s="91" t="s">
        <v>2</v>
      </c>
      <c r="E62" s="90">
        <v>8</v>
      </c>
      <c r="F62" s="93" t="str">
        <f>"05/06/77"</f>
        <v>05/06/77</v>
      </c>
      <c r="G62" s="94">
        <v>32309</v>
      </c>
      <c r="H62" s="94">
        <v>37567</v>
      </c>
      <c r="I62" s="93" t="str">
        <f>"06/15/1988"</f>
        <v>06/15/1988</v>
      </c>
      <c r="J62" s="92">
        <v>2</v>
      </c>
      <c r="K62" s="91" t="s">
        <v>569</v>
      </c>
      <c r="L62" s="90"/>
    </row>
    <row r="63" spans="1:12" hidden="1" x14ac:dyDescent="0.25">
      <c r="A63" s="96">
        <v>540047</v>
      </c>
      <c r="B63" s="97" t="s">
        <v>839</v>
      </c>
      <c r="C63" s="97" t="s">
        <v>836</v>
      </c>
      <c r="D63" s="97" t="s">
        <v>29</v>
      </c>
      <c r="E63" s="96">
        <v>11</v>
      </c>
      <c r="F63" s="99" t="str">
        <f>"08/02/74"</f>
        <v>08/02/74</v>
      </c>
      <c r="G63" s="100">
        <v>30848</v>
      </c>
      <c r="H63" s="100">
        <v>40287</v>
      </c>
      <c r="I63" s="99" t="str">
        <f>"06/15/1984"</f>
        <v>06/15/1984</v>
      </c>
      <c r="J63" s="98">
        <v>2</v>
      </c>
      <c r="K63" s="97"/>
      <c r="L63" s="96"/>
    </row>
    <row r="64" spans="1:12" hidden="1" x14ac:dyDescent="0.25">
      <c r="A64" s="90">
        <v>540048</v>
      </c>
      <c r="B64" s="91" t="s">
        <v>838</v>
      </c>
      <c r="C64" s="91" t="s">
        <v>836</v>
      </c>
      <c r="D64" s="91" t="s">
        <v>2</v>
      </c>
      <c r="E64" s="90">
        <v>11</v>
      </c>
      <c r="F64" s="93" t="str">
        <f>"06/07/74"</f>
        <v>06/07/74</v>
      </c>
      <c r="G64" s="94">
        <v>30286</v>
      </c>
      <c r="H64" s="94">
        <v>40287</v>
      </c>
      <c r="I64" s="95">
        <v>30286</v>
      </c>
      <c r="J64" s="92">
        <v>2</v>
      </c>
      <c r="K64" s="91"/>
      <c r="L64" s="90"/>
    </row>
    <row r="65" spans="1:12" hidden="1" x14ac:dyDescent="0.25">
      <c r="A65" s="90">
        <v>540049</v>
      </c>
      <c r="B65" s="91" t="s">
        <v>837</v>
      </c>
      <c r="C65" s="91" t="s">
        <v>836</v>
      </c>
      <c r="D65" s="91" t="s">
        <v>2</v>
      </c>
      <c r="E65" s="90">
        <v>11</v>
      </c>
      <c r="F65" s="93" t="str">
        <f>"03/29/74"</f>
        <v>03/29/74</v>
      </c>
      <c r="G65" s="94">
        <v>29356</v>
      </c>
      <c r="H65" s="94">
        <v>40287</v>
      </c>
      <c r="I65" s="93" t="str">
        <f>"05/15/1980"</f>
        <v>05/15/1980</v>
      </c>
      <c r="J65" s="92">
        <v>2</v>
      </c>
      <c r="K65" s="91"/>
      <c r="L65" s="90"/>
    </row>
    <row r="66" spans="1:12" hidden="1" x14ac:dyDescent="0.25">
      <c r="A66" s="96">
        <v>540051</v>
      </c>
      <c r="B66" s="97" t="s">
        <v>835</v>
      </c>
      <c r="C66" s="97" t="s">
        <v>832</v>
      </c>
      <c r="D66" s="97" t="s">
        <v>29</v>
      </c>
      <c r="E66" s="96">
        <v>8</v>
      </c>
      <c r="F66" s="99" t="str">
        <f>"04/25/75"</f>
        <v>04/25/75</v>
      </c>
      <c r="G66" s="100">
        <v>31217</v>
      </c>
      <c r="H66" s="100">
        <v>40058</v>
      </c>
      <c r="I66" s="99" t="str">
        <f>"06/19/1985"</f>
        <v>06/19/1985</v>
      </c>
      <c r="J66" s="98">
        <v>2</v>
      </c>
      <c r="K66" s="97" t="s">
        <v>569</v>
      </c>
      <c r="L66" s="96" t="s">
        <v>568</v>
      </c>
    </row>
    <row r="67" spans="1:12" hidden="1" x14ac:dyDescent="0.25">
      <c r="A67" s="90">
        <v>540052</v>
      </c>
      <c r="B67" s="91" t="s">
        <v>834</v>
      </c>
      <c r="C67" s="91" t="s">
        <v>832</v>
      </c>
      <c r="D67" s="91" t="s">
        <v>2</v>
      </c>
      <c r="E67" s="90">
        <v>8</v>
      </c>
      <c r="F67" s="93" t="str">
        <f>"05/31/74"</f>
        <v>05/31/74</v>
      </c>
      <c r="G67" s="94">
        <v>33222</v>
      </c>
      <c r="H67" s="94">
        <v>40058</v>
      </c>
      <c r="I67" s="93" t="str">
        <f>"07/01/1987"</f>
        <v>07/01/1987</v>
      </c>
      <c r="J67" s="92">
        <v>2</v>
      </c>
      <c r="K67" s="91" t="s">
        <v>569</v>
      </c>
      <c r="L67" s="90" t="s">
        <v>568</v>
      </c>
    </row>
    <row r="68" spans="1:12" hidden="1" x14ac:dyDescent="0.25">
      <c r="A68" s="90">
        <v>540245</v>
      </c>
      <c r="B68" s="91" t="s">
        <v>833</v>
      </c>
      <c r="C68" s="91" t="s">
        <v>832</v>
      </c>
      <c r="D68" s="91" t="s">
        <v>2</v>
      </c>
      <c r="E68" s="90">
        <v>8</v>
      </c>
      <c r="F68" s="95">
        <v>27348</v>
      </c>
      <c r="G68" s="94">
        <v>31990</v>
      </c>
      <c r="H68" s="94">
        <v>40058</v>
      </c>
      <c r="I68" s="93" t="str">
        <f>"08/01/1987"</f>
        <v>08/01/1987</v>
      </c>
      <c r="J68" s="92">
        <v>2</v>
      </c>
      <c r="K68" s="91" t="s">
        <v>569</v>
      </c>
      <c r="L68" s="90" t="s">
        <v>568</v>
      </c>
    </row>
    <row r="69" spans="1:12" hidden="1" x14ac:dyDescent="0.25">
      <c r="A69" s="96">
        <v>540053</v>
      </c>
      <c r="B69" s="97" t="s">
        <v>831</v>
      </c>
      <c r="C69" s="97" t="s">
        <v>820</v>
      </c>
      <c r="D69" s="97" t="s">
        <v>29</v>
      </c>
      <c r="E69" s="96">
        <v>6</v>
      </c>
      <c r="F69" s="99" t="str">
        <f>"07/11/75"</f>
        <v>07/11/75</v>
      </c>
      <c r="G69" s="100">
        <v>32328</v>
      </c>
      <c r="H69" s="100">
        <v>41184</v>
      </c>
      <c r="I69" s="99" t="str">
        <f>"07/04/1988"</f>
        <v>07/04/1988</v>
      </c>
      <c r="J69" s="98">
        <v>2</v>
      </c>
      <c r="K69" s="97"/>
      <c r="L69" s="96"/>
    </row>
    <row r="70" spans="1:12" hidden="1" x14ac:dyDescent="0.25">
      <c r="A70" s="90">
        <v>540054</v>
      </c>
      <c r="B70" s="91" t="s">
        <v>830</v>
      </c>
      <c r="C70" s="91" t="s">
        <v>820</v>
      </c>
      <c r="D70" s="91" t="s">
        <v>2</v>
      </c>
      <c r="E70" s="90">
        <v>6</v>
      </c>
      <c r="F70" s="93" t="str">
        <f>"07/26/74"</f>
        <v>07/26/74</v>
      </c>
      <c r="G70" s="94">
        <v>29467</v>
      </c>
      <c r="H70" s="94">
        <v>41184</v>
      </c>
      <c r="I70" s="93" t="str">
        <f>"09/03/1980"</f>
        <v>09/03/1980</v>
      </c>
      <c r="J70" s="92">
        <v>2</v>
      </c>
      <c r="K70" s="91"/>
      <c r="L70" s="90"/>
    </row>
    <row r="71" spans="1:12" hidden="1" x14ac:dyDescent="0.25">
      <c r="A71" s="90">
        <v>540055</v>
      </c>
      <c r="B71" s="91" t="s">
        <v>829</v>
      </c>
      <c r="C71" s="91" t="s">
        <v>820</v>
      </c>
      <c r="D71" s="91" t="s">
        <v>2</v>
      </c>
      <c r="E71" s="90">
        <v>6</v>
      </c>
      <c r="F71" s="93" t="str">
        <f>"07/19/74"</f>
        <v>07/19/74</v>
      </c>
      <c r="G71" s="94">
        <v>32206</v>
      </c>
      <c r="H71" s="94">
        <v>41184</v>
      </c>
      <c r="I71" s="93" t="str">
        <f>"03/04/1988"</f>
        <v>03/04/1988</v>
      </c>
      <c r="J71" s="92">
        <v>2</v>
      </c>
      <c r="K71" s="91"/>
      <c r="L71" s="90"/>
    </row>
    <row r="72" spans="1:12" hidden="1" x14ac:dyDescent="0.25">
      <c r="A72" s="90">
        <v>540056</v>
      </c>
      <c r="B72" s="91" t="s">
        <v>828</v>
      </c>
      <c r="C72" s="91" t="s">
        <v>820</v>
      </c>
      <c r="D72" s="91" t="s">
        <v>2</v>
      </c>
      <c r="E72" s="90">
        <v>6</v>
      </c>
      <c r="F72" s="95">
        <v>27026</v>
      </c>
      <c r="G72" s="94">
        <v>28536</v>
      </c>
      <c r="H72" s="94">
        <v>41184</v>
      </c>
      <c r="I72" s="93" t="str">
        <f>"02/15/1978"</f>
        <v>02/15/1978</v>
      </c>
      <c r="J72" s="92">
        <v>2</v>
      </c>
      <c r="K72" s="91"/>
      <c r="L72" s="90"/>
    </row>
    <row r="73" spans="1:12" hidden="1" x14ac:dyDescent="0.25">
      <c r="A73" s="90">
        <v>540057</v>
      </c>
      <c r="B73" s="91" t="s">
        <v>827</v>
      </c>
      <c r="C73" s="91" t="s">
        <v>820</v>
      </c>
      <c r="D73" s="91" t="s">
        <v>2</v>
      </c>
      <c r="E73" s="90">
        <v>6</v>
      </c>
      <c r="F73" s="93" t="str">
        <f>"05/31/74"</f>
        <v>05/31/74</v>
      </c>
      <c r="G73" s="94">
        <v>32206</v>
      </c>
      <c r="H73" s="94">
        <v>41184</v>
      </c>
      <c r="I73" s="93" t="str">
        <f>"03/04/1988"</f>
        <v>03/04/1988</v>
      </c>
      <c r="J73" s="92">
        <v>2</v>
      </c>
      <c r="K73" s="91"/>
      <c r="L73" s="90"/>
    </row>
    <row r="74" spans="1:12" hidden="1" x14ac:dyDescent="0.25">
      <c r="A74" s="90">
        <v>540058</v>
      </c>
      <c r="B74" s="91" t="s">
        <v>826</v>
      </c>
      <c r="C74" s="91" t="s">
        <v>820</v>
      </c>
      <c r="D74" s="91" t="s">
        <v>2</v>
      </c>
      <c r="E74" s="90">
        <v>6</v>
      </c>
      <c r="F74" s="93" t="str">
        <f>"03/08/74"</f>
        <v>03/08/74</v>
      </c>
      <c r="G74" s="94">
        <v>32206</v>
      </c>
      <c r="H74" s="94">
        <v>41184</v>
      </c>
      <c r="I74" s="93" t="str">
        <f>"03/04/1988"</f>
        <v>03/04/1988</v>
      </c>
      <c r="J74" s="92">
        <v>2</v>
      </c>
      <c r="K74" s="91"/>
      <c r="L74" s="90"/>
    </row>
    <row r="75" spans="1:12" hidden="1" x14ac:dyDescent="0.25">
      <c r="A75" s="90">
        <v>540059</v>
      </c>
      <c r="B75" s="91" t="s">
        <v>825</v>
      </c>
      <c r="C75" s="91" t="s">
        <v>820</v>
      </c>
      <c r="D75" s="91" t="s">
        <v>2</v>
      </c>
      <c r="E75" s="90">
        <v>6</v>
      </c>
      <c r="F75" s="93" t="str">
        <f>"03/15/74"</f>
        <v>03/15/74</v>
      </c>
      <c r="G75" s="94">
        <v>29481</v>
      </c>
      <c r="H75" s="94">
        <v>41184</v>
      </c>
      <c r="I75" s="93" t="str">
        <f>"09/17/1980"</f>
        <v>09/17/1980</v>
      </c>
      <c r="J75" s="92">
        <v>2</v>
      </c>
      <c r="K75" s="91"/>
      <c r="L75" s="90"/>
    </row>
    <row r="76" spans="1:12" hidden="1" x14ac:dyDescent="0.25">
      <c r="A76" s="90">
        <v>540242</v>
      </c>
      <c r="B76" s="91" t="s">
        <v>824</v>
      </c>
      <c r="C76" s="91" t="s">
        <v>820</v>
      </c>
      <c r="D76" s="91" t="s">
        <v>2</v>
      </c>
      <c r="E76" s="90">
        <v>6</v>
      </c>
      <c r="F76" s="95">
        <v>27348</v>
      </c>
      <c r="G76" s="94">
        <v>31385</v>
      </c>
      <c r="H76" s="94">
        <v>41184</v>
      </c>
      <c r="I76" s="95">
        <v>31385</v>
      </c>
      <c r="J76" s="92">
        <v>2</v>
      </c>
      <c r="K76" s="91"/>
      <c r="L76" s="90"/>
    </row>
    <row r="77" spans="1:12" hidden="1" x14ac:dyDescent="0.25">
      <c r="A77" s="90">
        <v>540060</v>
      </c>
      <c r="B77" s="91" t="s">
        <v>823</v>
      </c>
      <c r="C77" s="91" t="s">
        <v>820</v>
      </c>
      <c r="D77" s="91" t="s">
        <v>2</v>
      </c>
      <c r="E77" s="90">
        <v>6</v>
      </c>
      <c r="F77" s="93" t="str">
        <f>"04/05/74"</f>
        <v>04/05/74</v>
      </c>
      <c r="G77" s="94">
        <v>32218</v>
      </c>
      <c r="H77" s="94">
        <v>41184</v>
      </c>
      <c r="I77" s="93" t="str">
        <f>"03/16/1988"</f>
        <v>03/16/1988</v>
      </c>
      <c r="J77" s="92">
        <v>2</v>
      </c>
      <c r="K77" s="91"/>
      <c r="L77" s="90"/>
    </row>
    <row r="78" spans="1:12" hidden="1" x14ac:dyDescent="0.25">
      <c r="A78" s="90">
        <v>540061</v>
      </c>
      <c r="B78" s="91" t="s">
        <v>822</v>
      </c>
      <c r="C78" s="91" t="s">
        <v>820</v>
      </c>
      <c r="D78" s="91" t="s">
        <v>2</v>
      </c>
      <c r="E78" s="90">
        <v>6</v>
      </c>
      <c r="F78" s="93" t="str">
        <f>"03/01/74"</f>
        <v>03/01/74</v>
      </c>
      <c r="G78" s="94">
        <v>29103</v>
      </c>
      <c r="H78" s="94">
        <v>41184</v>
      </c>
      <c r="I78" s="93" t="str">
        <f>"09/05/1979"</f>
        <v>09/05/1979</v>
      </c>
      <c r="J78" s="92">
        <v>2</v>
      </c>
      <c r="K78" s="91"/>
      <c r="L78" s="90"/>
    </row>
    <row r="79" spans="1:12" hidden="1" x14ac:dyDescent="0.25">
      <c r="A79" s="90">
        <v>540062</v>
      </c>
      <c r="B79" s="91" t="s">
        <v>821</v>
      </c>
      <c r="C79" s="91" t="s">
        <v>820</v>
      </c>
      <c r="D79" s="91" t="s">
        <v>2</v>
      </c>
      <c r="E79" s="90">
        <v>6</v>
      </c>
      <c r="F79" s="93" t="str">
        <f>"08/09/74"</f>
        <v>08/09/74</v>
      </c>
      <c r="G79" s="94">
        <v>32234</v>
      </c>
      <c r="H79" s="94">
        <v>41184</v>
      </c>
      <c r="I79" s="93" t="str">
        <f>"04/01/1988"</f>
        <v>04/01/1988</v>
      </c>
      <c r="J79" s="92">
        <v>2</v>
      </c>
      <c r="K79" s="91"/>
      <c r="L79" s="90"/>
    </row>
    <row r="80" spans="1:12" hidden="1" x14ac:dyDescent="0.25">
      <c r="A80" s="96">
        <v>540063</v>
      </c>
      <c r="B80" s="97" t="s">
        <v>819</v>
      </c>
      <c r="C80" s="97" t="s">
        <v>816</v>
      </c>
      <c r="D80" s="97" t="s">
        <v>29</v>
      </c>
      <c r="E80" s="96">
        <v>5</v>
      </c>
      <c r="F80" s="99" t="str">
        <f>"01/17/75"</f>
        <v>01/17/75</v>
      </c>
      <c r="G80" s="100">
        <v>31168</v>
      </c>
      <c r="H80" s="100">
        <v>38035</v>
      </c>
      <c r="I80" s="99" t="str">
        <f>"05/01/1985"</f>
        <v>05/01/1985</v>
      </c>
      <c r="J80" s="98">
        <v>2</v>
      </c>
      <c r="K80" s="97"/>
      <c r="L80" s="96"/>
    </row>
    <row r="81" spans="1:12" hidden="1" x14ac:dyDescent="0.25">
      <c r="A81" s="90">
        <v>540241</v>
      </c>
      <c r="B81" s="91" t="s">
        <v>818</v>
      </c>
      <c r="C81" s="91" t="s">
        <v>816</v>
      </c>
      <c r="D81" s="91" t="s">
        <v>2</v>
      </c>
      <c r="E81" s="90">
        <v>5</v>
      </c>
      <c r="F81" s="95">
        <v>27348</v>
      </c>
      <c r="G81" s="94">
        <v>33315</v>
      </c>
      <c r="H81" s="94">
        <v>38035</v>
      </c>
      <c r="I81" s="93" t="str">
        <f>"03/18/1991"</f>
        <v>03/18/1991</v>
      </c>
      <c r="J81" s="92">
        <v>2</v>
      </c>
      <c r="K81" s="91"/>
      <c r="L81" s="90"/>
    </row>
    <row r="82" spans="1:12" hidden="1" x14ac:dyDescent="0.25">
      <c r="A82" s="90">
        <v>540064</v>
      </c>
      <c r="B82" s="91" t="s">
        <v>817</v>
      </c>
      <c r="C82" s="91" t="s">
        <v>816</v>
      </c>
      <c r="D82" s="91" t="s">
        <v>2</v>
      </c>
      <c r="E82" s="90">
        <v>5</v>
      </c>
      <c r="F82" s="93" t="str">
        <f>"05/17/74"</f>
        <v>05/17/74</v>
      </c>
      <c r="G82" s="94">
        <v>28369</v>
      </c>
      <c r="H82" s="94">
        <v>38035</v>
      </c>
      <c r="I82" s="93" t="str">
        <f>"09/01/1977"</f>
        <v>09/01/1977</v>
      </c>
      <c r="J82" s="92">
        <v>2</v>
      </c>
      <c r="K82" s="91"/>
      <c r="L82" s="90"/>
    </row>
    <row r="83" spans="1:12" hidden="1" x14ac:dyDescent="0.25">
      <c r="A83" s="96">
        <v>540065</v>
      </c>
      <c r="B83" s="97" t="s">
        <v>815</v>
      </c>
      <c r="C83" s="97" t="s">
        <v>809</v>
      </c>
      <c r="D83" s="97" t="s">
        <v>29</v>
      </c>
      <c r="E83" s="96">
        <v>9</v>
      </c>
      <c r="F83" s="101">
        <v>27383</v>
      </c>
      <c r="G83" s="100">
        <v>29509</v>
      </c>
      <c r="H83" s="100">
        <v>40165</v>
      </c>
      <c r="I83" s="101">
        <v>29509</v>
      </c>
      <c r="J83" s="98">
        <v>3</v>
      </c>
      <c r="K83" s="97" t="s">
        <v>569</v>
      </c>
      <c r="L83" s="96" t="s">
        <v>592</v>
      </c>
    </row>
    <row r="84" spans="1:12" hidden="1" x14ac:dyDescent="0.25">
      <c r="A84" s="90">
        <v>540030</v>
      </c>
      <c r="B84" s="91" t="s">
        <v>814</v>
      </c>
      <c r="C84" s="91" t="s">
        <v>809</v>
      </c>
      <c r="D84" s="91" t="s">
        <v>2</v>
      </c>
      <c r="E84" s="90">
        <v>9</v>
      </c>
      <c r="F84" s="93"/>
      <c r="G84" s="94">
        <v>40165</v>
      </c>
      <c r="H84" s="94">
        <v>40165</v>
      </c>
      <c r="I84" s="93" t="str">
        <f>"07/07/1910"</f>
        <v>07/07/1910</v>
      </c>
      <c r="J84" s="92">
        <v>2</v>
      </c>
      <c r="K84" s="91" t="s">
        <v>569</v>
      </c>
      <c r="L84" s="90" t="s">
        <v>592</v>
      </c>
    </row>
    <row r="85" spans="1:12" hidden="1" x14ac:dyDescent="0.25">
      <c r="A85" s="90">
        <v>540066</v>
      </c>
      <c r="B85" s="91" t="s">
        <v>813</v>
      </c>
      <c r="C85" s="91" t="s">
        <v>809</v>
      </c>
      <c r="D85" s="91" t="s">
        <v>2</v>
      </c>
      <c r="E85" s="90">
        <v>9</v>
      </c>
      <c r="F85" s="93" t="str">
        <f>"02/01/74"</f>
        <v>02/01/74</v>
      </c>
      <c r="G85" s="94">
        <v>29193</v>
      </c>
      <c r="H85" s="94">
        <v>40165</v>
      </c>
      <c r="I85" s="95">
        <v>29193</v>
      </c>
      <c r="J85" s="92">
        <v>2</v>
      </c>
      <c r="K85" s="91" t="s">
        <v>569</v>
      </c>
      <c r="L85" s="90" t="s">
        <v>592</v>
      </c>
    </row>
    <row r="86" spans="1:12" hidden="1" x14ac:dyDescent="0.25">
      <c r="A86" s="90">
        <v>540067</v>
      </c>
      <c r="B86" s="91" t="s">
        <v>812</v>
      </c>
      <c r="C86" s="91" t="s">
        <v>809</v>
      </c>
      <c r="D86" s="91" t="s">
        <v>2</v>
      </c>
      <c r="E86" s="90">
        <v>9</v>
      </c>
      <c r="F86" s="93" t="str">
        <f>"02/27/76"</f>
        <v>02/27/76</v>
      </c>
      <c r="G86" s="94">
        <v>30918</v>
      </c>
      <c r="H86" s="94">
        <v>40165</v>
      </c>
      <c r="I86" s="93" t="str">
        <f>"08/24/1984"</f>
        <v>08/24/1984</v>
      </c>
      <c r="J86" s="92">
        <v>2</v>
      </c>
      <c r="K86" s="91" t="s">
        <v>569</v>
      </c>
      <c r="L86" s="90" t="s">
        <v>592</v>
      </c>
    </row>
    <row r="87" spans="1:12" hidden="1" x14ac:dyDescent="0.25">
      <c r="A87" s="90">
        <v>540068</v>
      </c>
      <c r="B87" s="91" t="s">
        <v>811</v>
      </c>
      <c r="C87" s="91" t="s">
        <v>809</v>
      </c>
      <c r="D87" s="91" t="s">
        <v>2</v>
      </c>
      <c r="E87" s="90">
        <v>9</v>
      </c>
      <c r="F87" s="93" t="str">
        <f>"05/03/74"</f>
        <v>05/03/74</v>
      </c>
      <c r="G87" s="94">
        <v>29021</v>
      </c>
      <c r="H87" s="94">
        <v>40165</v>
      </c>
      <c r="I87" s="93" t="str">
        <f>"06/15/1979"</f>
        <v>06/15/1979</v>
      </c>
      <c r="J87" s="92">
        <v>2</v>
      </c>
      <c r="K87" s="91" t="s">
        <v>569</v>
      </c>
      <c r="L87" s="90" t="s">
        <v>592</v>
      </c>
    </row>
    <row r="88" spans="1:12" hidden="1" x14ac:dyDescent="0.25">
      <c r="A88" s="90">
        <v>540069</v>
      </c>
      <c r="B88" s="91" t="s">
        <v>810</v>
      </c>
      <c r="C88" s="91" t="s">
        <v>809</v>
      </c>
      <c r="D88" s="91" t="s">
        <v>2</v>
      </c>
      <c r="E88" s="90">
        <v>9</v>
      </c>
      <c r="F88" s="93" t="str">
        <f>"02/01/74"</f>
        <v>02/01/74</v>
      </c>
      <c r="G88" s="94">
        <v>29298</v>
      </c>
      <c r="H88" s="94">
        <v>40165</v>
      </c>
      <c r="I88" s="93" t="str">
        <f>"03/18/1980"</f>
        <v>03/18/1980</v>
      </c>
      <c r="J88" s="92">
        <v>2</v>
      </c>
      <c r="K88" s="91" t="s">
        <v>569</v>
      </c>
      <c r="L88" s="90" t="s">
        <v>592</v>
      </c>
    </row>
    <row r="89" spans="1:12" hidden="1" x14ac:dyDescent="0.25">
      <c r="A89" s="96">
        <v>540070</v>
      </c>
      <c r="B89" s="97" t="s">
        <v>808</v>
      </c>
      <c r="C89" s="97" t="s">
        <v>793</v>
      </c>
      <c r="D89" s="97" t="s">
        <v>29</v>
      </c>
      <c r="E89" s="96">
        <v>3</v>
      </c>
      <c r="F89" s="99" t="str">
        <f>"04/25/75"</f>
        <v>04/25/75</v>
      </c>
      <c r="G89" s="100">
        <v>31124</v>
      </c>
      <c r="H89" s="100">
        <v>39484</v>
      </c>
      <c r="I89" s="99" t="str">
        <f>"03/18/1985"</f>
        <v>03/18/1985</v>
      </c>
      <c r="J89" s="98">
        <v>2</v>
      </c>
      <c r="K89" s="97" t="s">
        <v>595</v>
      </c>
      <c r="L89" s="96" t="s">
        <v>568</v>
      </c>
    </row>
    <row r="90" spans="1:12" hidden="1" x14ac:dyDescent="0.25">
      <c r="A90" s="90">
        <v>540071</v>
      </c>
      <c r="B90" s="91" t="s">
        <v>807</v>
      </c>
      <c r="C90" s="91" t="s">
        <v>793</v>
      </c>
      <c r="D90" s="91" t="s">
        <v>2</v>
      </c>
      <c r="E90" s="90">
        <v>3</v>
      </c>
      <c r="F90" s="95">
        <v>27698</v>
      </c>
      <c r="G90" s="94">
        <v>30056</v>
      </c>
      <c r="H90" s="94">
        <v>39484</v>
      </c>
      <c r="I90" s="93" t="str">
        <f>"04/15/1982"</f>
        <v>04/15/1982</v>
      </c>
      <c r="J90" s="92">
        <v>2</v>
      </c>
      <c r="K90" s="91"/>
      <c r="L90" s="90"/>
    </row>
    <row r="91" spans="1:12" hidden="1" x14ac:dyDescent="0.25">
      <c r="A91" s="90">
        <v>540072</v>
      </c>
      <c r="B91" s="91" t="s">
        <v>806</v>
      </c>
      <c r="C91" s="91" t="s">
        <v>793</v>
      </c>
      <c r="D91" s="91" t="s">
        <v>2</v>
      </c>
      <c r="E91" s="90">
        <v>3</v>
      </c>
      <c r="F91" s="93" t="str">
        <f>"03/08/74"</f>
        <v>03/08/74</v>
      </c>
      <c r="G91" s="94">
        <v>30103</v>
      </c>
      <c r="H91" s="94">
        <v>39484</v>
      </c>
      <c r="I91" s="93" t="str">
        <f>"06/01/1982"</f>
        <v>06/01/1982</v>
      </c>
      <c r="J91" s="92">
        <v>2</v>
      </c>
      <c r="K91" s="91"/>
      <c r="L91" s="90"/>
    </row>
    <row r="92" spans="1:12" hidden="1" x14ac:dyDescent="0.25">
      <c r="A92" s="90">
        <v>540073</v>
      </c>
      <c r="B92" s="91" t="s">
        <v>805</v>
      </c>
      <c r="C92" s="91" t="s">
        <v>793</v>
      </c>
      <c r="D92" s="91" t="s">
        <v>2</v>
      </c>
      <c r="E92" s="90">
        <v>3</v>
      </c>
      <c r="F92" s="93" t="str">
        <f>"05/10/74"</f>
        <v>05/10/74</v>
      </c>
      <c r="G92" s="94">
        <v>30482</v>
      </c>
      <c r="H92" s="94">
        <v>39484</v>
      </c>
      <c r="I92" s="93" t="str">
        <f>"06/15/1983"</f>
        <v>06/15/1983</v>
      </c>
      <c r="J92" s="92">
        <v>2</v>
      </c>
      <c r="K92" s="91"/>
      <c r="L92" s="90"/>
    </row>
    <row r="93" spans="1:12" hidden="1" x14ac:dyDescent="0.25">
      <c r="A93" s="90">
        <v>540074</v>
      </c>
      <c r="B93" s="91" t="s">
        <v>804</v>
      </c>
      <c r="C93" s="91" t="s">
        <v>793</v>
      </c>
      <c r="D93" s="91" t="s">
        <v>2</v>
      </c>
      <c r="E93" s="90">
        <v>3</v>
      </c>
      <c r="F93" s="93" t="str">
        <f>"03/15/74"</f>
        <v>03/15/74</v>
      </c>
      <c r="G93" s="94">
        <v>30103</v>
      </c>
      <c r="H93" s="94">
        <v>39484</v>
      </c>
      <c r="I93" s="93" t="str">
        <f>"06/01/1982"</f>
        <v>06/01/1982</v>
      </c>
      <c r="J93" s="92">
        <v>2</v>
      </c>
      <c r="K93" s="91"/>
      <c r="L93" s="90"/>
    </row>
    <row r="94" spans="1:12" hidden="1" x14ac:dyDescent="0.25">
      <c r="A94" s="90">
        <v>540075</v>
      </c>
      <c r="B94" s="91" t="s">
        <v>803</v>
      </c>
      <c r="C94" s="91" t="s">
        <v>793</v>
      </c>
      <c r="D94" s="91" t="s">
        <v>2</v>
      </c>
      <c r="E94" s="90">
        <v>3</v>
      </c>
      <c r="F94" s="93" t="str">
        <f>"06/11/76"</f>
        <v>06/11/76</v>
      </c>
      <c r="G94" s="94">
        <v>30879</v>
      </c>
      <c r="H94" s="94">
        <v>39484</v>
      </c>
      <c r="I94" s="93" t="str">
        <f>"07/16/1984"</f>
        <v>07/16/1984</v>
      </c>
      <c r="J94" s="92">
        <v>2</v>
      </c>
      <c r="K94" s="91" t="s">
        <v>593</v>
      </c>
      <c r="L94" s="90" t="s">
        <v>568</v>
      </c>
    </row>
    <row r="95" spans="1:12" hidden="1" x14ac:dyDescent="0.25">
      <c r="A95" s="90">
        <v>540076</v>
      </c>
      <c r="B95" s="91" t="s">
        <v>802</v>
      </c>
      <c r="C95" s="91" t="s">
        <v>793</v>
      </c>
      <c r="D95" s="91" t="s">
        <v>2</v>
      </c>
      <c r="E95" s="90">
        <v>3</v>
      </c>
      <c r="F95" s="93" t="str">
        <f>"03/01/74"</f>
        <v>03/01/74</v>
      </c>
      <c r="G95" s="94">
        <v>30103</v>
      </c>
      <c r="H95" s="94">
        <v>39484</v>
      </c>
      <c r="I95" s="93" t="str">
        <f>"06/01/1982"</f>
        <v>06/01/1982</v>
      </c>
      <c r="J95" s="92">
        <v>2</v>
      </c>
      <c r="K95" s="91"/>
      <c r="L95" s="90"/>
    </row>
    <row r="96" spans="1:12" hidden="1" x14ac:dyDescent="0.25">
      <c r="A96" s="90">
        <v>540077</v>
      </c>
      <c r="B96" s="91" t="s">
        <v>801</v>
      </c>
      <c r="C96" s="91" t="s">
        <v>793</v>
      </c>
      <c r="D96" s="91" t="s">
        <v>2</v>
      </c>
      <c r="E96" s="90">
        <v>3</v>
      </c>
      <c r="F96" s="93" t="str">
        <f>"03/22/74"</f>
        <v>03/22/74</v>
      </c>
      <c r="G96" s="94">
        <v>30103</v>
      </c>
      <c r="H96" s="94">
        <v>39484</v>
      </c>
      <c r="I96" s="93" t="str">
        <f>"06/01/1982"</f>
        <v>06/01/1982</v>
      </c>
      <c r="J96" s="92">
        <v>2</v>
      </c>
      <c r="K96" s="91"/>
      <c r="L96" s="90"/>
    </row>
    <row r="97" spans="1:12" hidden="1" x14ac:dyDescent="0.25">
      <c r="A97" s="90">
        <v>540078</v>
      </c>
      <c r="B97" s="91" t="s">
        <v>800</v>
      </c>
      <c r="C97" s="91" t="s">
        <v>793</v>
      </c>
      <c r="D97" s="91" t="s">
        <v>2</v>
      </c>
      <c r="E97" s="90">
        <v>3</v>
      </c>
      <c r="F97" s="93" t="str">
        <f>"03/08/74"</f>
        <v>03/08/74</v>
      </c>
      <c r="G97" s="94">
        <v>30117</v>
      </c>
      <c r="H97" s="94">
        <v>39484</v>
      </c>
      <c r="I97" s="93" t="str">
        <f>"06/15/1982"</f>
        <v>06/15/1982</v>
      </c>
      <c r="J97" s="92">
        <v>2</v>
      </c>
      <c r="K97" s="91"/>
      <c r="L97" s="90"/>
    </row>
    <row r="98" spans="1:12" hidden="1" x14ac:dyDescent="0.25">
      <c r="A98" s="90">
        <v>540279</v>
      </c>
      <c r="B98" s="91" t="s">
        <v>799</v>
      </c>
      <c r="C98" s="91" t="s">
        <v>793</v>
      </c>
      <c r="D98" s="91" t="s">
        <v>2</v>
      </c>
      <c r="E98" s="90">
        <v>3</v>
      </c>
      <c r="F98" s="93" t="str">
        <f>"01/17/75"</f>
        <v>01/17/75</v>
      </c>
      <c r="G98" s="94">
        <v>30868</v>
      </c>
      <c r="H98" s="94">
        <v>39484</v>
      </c>
      <c r="I98" s="93" t="str">
        <f>"07/05/1984"</f>
        <v>07/05/1984</v>
      </c>
      <c r="J98" s="92">
        <v>2</v>
      </c>
      <c r="K98" s="91"/>
      <c r="L98" s="90"/>
    </row>
    <row r="99" spans="1:12" hidden="1" x14ac:dyDescent="0.25">
      <c r="A99" s="90">
        <v>540079</v>
      </c>
      <c r="B99" s="91" t="s">
        <v>798</v>
      </c>
      <c r="C99" s="91" t="s">
        <v>793</v>
      </c>
      <c r="D99" s="91" t="s">
        <v>2</v>
      </c>
      <c r="E99" s="90">
        <v>3</v>
      </c>
      <c r="F99" s="93" t="str">
        <f>"04/12/74"</f>
        <v>04/12/74</v>
      </c>
      <c r="G99" s="94">
        <v>30056</v>
      </c>
      <c r="H99" s="94">
        <v>39484</v>
      </c>
      <c r="I99" s="93" t="str">
        <f>"04/15/1982"</f>
        <v>04/15/1982</v>
      </c>
      <c r="J99" s="92">
        <v>2</v>
      </c>
      <c r="K99" s="91"/>
      <c r="L99" s="90"/>
    </row>
    <row r="100" spans="1:12" hidden="1" x14ac:dyDescent="0.25">
      <c r="A100" s="90">
        <v>540029</v>
      </c>
      <c r="B100" s="91" t="s">
        <v>797</v>
      </c>
      <c r="C100" s="91" t="s">
        <v>793</v>
      </c>
      <c r="D100" s="91" t="s">
        <v>2</v>
      </c>
      <c r="E100" s="90">
        <v>3</v>
      </c>
      <c r="F100" s="93" t="str">
        <f>"02/27/76"</f>
        <v>02/27/76</v>
      </c>
      <c r="G100" s="94">
        <v>30103</v>
      </c>
      <c r="H100" s="94">
        <v>40424</v>
      </c>
      <c r="I100" s="93" t="str">
        <f>"06/01/1982"</f>
        <v>06/01/1982</v>
      </c>
      <c r="J100" s="92">
        <v>2</v>
      </c>
      <c r="K100" s="91"/>
      <c r="L100" s="90"/>
    </row>
    <row r="101" spans="1:12" hidden="1" x14ac:dyDescent="0.25">
      <c r="A101" s="90">
        <v>540082</v>
      </c>
      <c r="B101" s="91" t="s">
        <v>796</v>
      </c>
      <c r="C101" s="91" t="s">
        <v>793</v>
      </c>
      <c r="D101" s="91" t="s">
        <v>2</v>
      </c>
      <c r="E101" s="90">
        <v>3</v>
      </c>
      <c r="F101" s="93" t="str">
        <f>"03/08/74"</f>
        <v>03/08/74</v>
      </c>
      <c r="G101" s="94">
        <v>30803</v>
      </c>
      <c r="H101" s="94">
        <v>39484</v>
      </c>
      <c r="I101" s="93" t="str">
        <f>"05/01/1984"</f>
        <v>05/01/1984</v>
      </c>
      <c r="J101" s="92">
        <v>2</v>
      </c>
      <c r="K101" s="91"/>
      <c r="L101" s="90"/>
    </row>
    <row r="102" spans="1:12" hidden="1" x14ac:dyDescent="0.25">
      <c r="A102" s="90">
        <v>540223</v>
      </c>
      <c r="B102" s="91" t="s">
        <v>795</v>
      </c>
      <c r="C102" s="91" t="s">
        <v>793</v>
      </c>
      <c r="D102" s="91" t="s">
        <v>2</v>
      </c>
      <c r="E102" s="90">
        <v>3</v>
      </c>
      <c r="F102" s="95">
        <v>27334</v>
      </c>
      <c r="G102" s="94">
        <v>30117</v>
      </c>
      <c r="H102" s="94">
        <v>39484</v>
      </c>
      <c r="I102" s="93" t="str">
        <f>"06/15/1982"</f>
        <v>06/15/1982</v>
      </c>
      <c r="J102" s="92">
        <v>2</v>
      </c>
      <c r="K102" s="91"/>
      <c r="L102" s="90"/>
    </row>
    <row r="103" spans="1:12" hidden="1" x14ac:dyDescent="0.25">
      <c r="A103" s="90">
        <v>540083</v>
      </c>
      <c r="B103" s="91" t="s">
        <v>794</v>
      </c>
      <c r="C103" s="91" t="s">
        <v>793</v>
      </c>
      <c r="D103" s="91" t="s">
        <v>2</v>
      </c>
      <c r="E103" s="90">
        <v>3</v>
      </c>
      <c r="F103" s="93" t="str">
        <f>"03/08/74"</f>
        <v>03/08/74</v>
      </c>
      <c r="G103" s="94">
        <v>30117</v>
      </c>
      <c r="H103" s="94">
        <v>39484</v>
      </c>
      <c r="I103" s="93" t="str">
        <f>"06/15/1982"</f>
        <v>06/15/1982</v>
      </c>
      <c r="J103" s="92">
        <v>2</v>
      </c>
      <c r="K103" s="91"/>
      <c r="L103" s="90"/>
    </row>
    <row r="104" spans="1:12" hidden="1" x14ac:dyDescent="0.25">
      <c r="A104" s="96">
        <v>540085</v>
      </c>
      <c r="B104" s="97" t="s">
        <v>792</v>
      </c>
      <c r="C104" s="97" t="s">
        <v>789</v>
      </c>
      <c r="D104" s="97" t="s">
        <v>29</v>
      </c>
      <c r="E104" s="96">
        <v>7</v>
      </c>
      <c r="F104" s="99" t="str">
        <f>"02/21/75"</f>
        <v>02/21/75</v>
      </c>
      <c r="G104" s="100">
        <v>31959</v>
      </c>
      <c r="H104" s="100">
        <v>40287</v>
      </c>
      <c r="I104" s="99" t="str">
        <f>"07/01/1987"</f>
        <v>07/01/1987</v>
      </c>
      <c r="J104" s="98">
        <v>2</v>
      </c>
      <c r="K104" s="97"/>
      <c r="L104" s="96"/>
    </row>
    <row r="105" spans="1:12" hidden="1" x14ac:dyDescent="0.25">
      <c r="A105" s="90">
        <v>540086</v>
      </c>
      <c r="B105" s="91" t="s">
        <v>791</v>
      </c>
      <c r="C105" s="91" t="s">
        <v>789</v>
      </c>
      <c r="D105" s="91" t="s">
        <v>2</v>
      </c>
      <c r="E105" s="90">
        <v>7</v>
      </c>
      <c r="F105" s="93" t="str">
        <f>"08/09/74"</f>
        <v>08/09/74</v>
      </c>
      <c r="G105" s="94">
        <v>30949</v>
      </c>
      <c r="H105" s="94">
        <v>40287</v>
      </c>
      <c r="I105" s="93" t="str">
        <f>"09/24/1984"</f>
        <v>09/24/1984</v>
      </c>
      <c r="J105" s="92">
        <v>2</v>
      </c>
      <c r="K105" s="91"/>
      <c r="L105" s="90"/>
    </row>
    <row r="106" spans="1:12" hidden="1" x14ac:dyDescent="0.25">
      <c r="A106" s="90">
        <v>540087</v>
      </c>
      <c r="B106" s="91" t="s">
        <v>790</v>
      </c>
      <c r="C106" s="91" t="s">
        <v>789</v>
      </c>
      <c r="D106" s="91" t="s">
        <v>2</v>
      </c>
      <c r="E106" s="90">
        <v>7</v>
      </c>
      <c r="F106" s="93" t="str">
        <f>"04/05/74"</f>
        <v>04/05/74</v>
      </c>
      <c r="G106" s="94">
        <v>30056</v>
      </c>
      <c r="H106" s="94">
        <v>40287</v>
      </c>
      <c r="I106" s="93" t="str">
        <f>"04/15/1982"</f>
        <v>04/15/1982</v>
      </c>
      <c r="J106" s="92">
        <v>2</v>
      </c>
      <c r="K106" s="91"/>
      <c r="L106" s="90"/>
    </row>
    <row r="107" spans="1:12" hidden="1" x14ac:dyDescent="0.25">
      <c r="A107" s="96">
        <v>540088</v>
      </c>
      <c r="B107" s="97" t="s">
        <v>788</v>
      </c>
      <c r="C107" s="97" t="s">
        <v>785</v>
      </c>
      <c r="D107" s="97" t="s">
        <v>29</v>
      </c>
      <c r="E107" s="96">
        <v>2</v>
      </c>
      <c r="F107" s="99" t="str">
        <f>"07/18/75"</f>
        <v>07/18/75</v>
      </c>
      <c r="G107" s="100">
        <v>32038</v>
      </c>
      <c r="H107" s="100">
        <v>41563</v>
      </c>
      <c r="I107" s="99" t="str">
        <f>"09/18/1987"</f>
        <v>09/18/1987</v>
      </c>
      <c r="J107" s="98">
        <v>2</v>
      </c>
      <c r="K107" s="97" t="s">
        <v>653</v>
      </c>
      <c r="L107" s="96" t="s">
        <v>568</v>
      </c>
    </row>
    <row r="108" spans="1:12" hidden="1" x14ac:dyDescent="0.25">
      <c r="A108" s="90">
        <v>540089</v>
      </c>
      <c r="B108" s="91" t="s">
        <v>787</v>
      </c>
      <c r="C108" s="91" t="s">
        <v>785</v>
      </c>
      <c r="D108" s="91" t="s">
        <v>2</v>
      </c>
      <c r="E108" s="90">
        <v>2</v>
      </c>
      <c r="F108" s="93" t="str">
        <f>"05/17/74"</f>
        <v>05/17/74</v>
      </c>
      <c r="G108" s="94">
        <v>32024</v>
      </c>
      <c r="H108" s="94">
        <v>41563</v>
      </c>
      <c r="I108" s="93" t="str">
        <f>"09/04/1987"</f>
        <v>09/04/1987</v>
      </c>
      <c r="J108" s="92">
        <v>2</v>
      </c>
      <c r="K108" s="91" t="s">
        <v>569</v>
      </c>
      <c r="L108" s="90" t="s">
        <v>568</v>
      </c>
    </row>
    <row r="109" spans="1:12" hidden="1" x14ac:dyDescent="0.25">
      <c r="A109" s="90">
        <v>540090</v>
      </c>
      <c r="B109" s="91" t="s">
        <v>786</v>
      </c>
      <c r="C109" s="91" t="s">
        <v>785</v>
      </c>
      <c r="D109" s="91" t="s">
        <v>2</v>
      </c>
      <c r="E109" s="90">
        <v>2</v>
      </c>
      <c r="F109" s="93" t="str">
        <f>"05/31/74"</f>
        <v>05/31/74</v>
      </c>
      <c r="G109" s="94">
        <v>32024</v>
      </c>
      <c r="H109" s="94">
        <v>41563</v>
      </c>
      <c r="I109" s="93" t="str">
        <f>"09/04/1987"</f>
        <v>09/04/1987</v>
      </c>
      <c r="J109" s="92">
        <v>2</v>
      </c>
      <c r="K109" s="91" t="s">
        <v>569</v>
      </c>
      <c r="L109" s="90" t="s">
        <v>568</v>
      </c>
    </row>
    <row r="110" spans="1:12" hidden="1" x14ac:dyDescent="0.25">
      <c r="A110" s="96">
        <v>545536</v>
      </c>
      <c r="B110" s="97" t="s">
        <v>784</v>
      </c>
      <c r="C110" s="97" t="s">
        <v>778</v>
      </c>
      <c r="D110" s="97" t="s">
        <v>29</v>
      </c>
      <c r="E110" s="96">
        <v>2</v>
      </c>
      <c r="F110" s="99"/>
      <c r="G110" s="109">
        <v>26396</v>
      </c>
      <c r="H110" s="100">
        <v>39484</v>
      </c>
      <c r="I110" s="99" t="str">
        <f>"04/07/1972"</f>
        <v>04/07/1972</v>
      </c>
      <c r="J110" s="98">
        <v>2</v>
      </c>
      <c r="K110" s="97" t="s">
        <v>653</v>
      </c>
      <c r="L110" s="96" t="s">
        <v>568</v>
      </c>
    </row>
    <row r="111" spans="1:12" hidden="1" x14ac:dyDescent="0.25">
      <c r="A111" s="90">
        <v>540092</v>
      </c>
      <c r="B111" s="91" t="s">
        <v>783</v>
      </c>
      <c r="C111" s="91" t="s">
        <v>778</v>
      </c>
      <c r="D111" s="91" t="s">
        <v>2</v>
      </c>
      <c r="E111" s="90">
        <v>2</v>
      </c>
      <c r="F111" s="93" t="str">
        <f>"02/09/71"</f>
        <v>02/09/71</v>
      </c>
      <c r="G111" s="107">
        <v>26172</v>
      </c>
      <c r="H111" s="94">
        <v>39484</v>
      </c>
      <c r="I111" s="93" t="str">
        <f>"08/27/1971"</f>
        <v>08/27/1971</v>
      </c>
      <c r="J111" s="92">
        <v>2</v>
      </c>
      <c r="K111" s="91" t="s">
        <v>569</v>
      </c>
      <c r="L111" s="90" t="s">
        <v>568</v>
      </c>
    </row>
    <row r="112" spans="1:12" hidden="1" x14ac:dyDescent="0.25">
      <c r="A112" s="90">
        <v>545535</v>
      </c>
      <c r="B112" s="91" t="s">
        <v>782</v>
      </c>
      <c r="C112" s="91" t="s">
        <v>778</v>
      </c>
      <c r="D112" s="91" t="s">
        <v>2</v>
      </c>
      <c r="E112" s="90">
        <v>2</v>
      </c>
      <c r="F112" s="93" t="str">
        <f>"02/09/71"</f>
        <v>02/09/71</v>
      </c>
      <c r="G112" s="107">
        <v>26130</v>
      </c>
      <c r="H112" s="94">
        <v>39484</v>
      </c>
      <c r="I112" s="93" t="str">
        <f>"07/16/1971"</f>
        <v>07/16/1971</v>
      </c>
      <c r="J112" s="92">
        <v>2</v>
      </c>
      <c r="K112" s="91" t="s">
        <v>569</v>
      </c>
      <c r="L112" s="90" t="s">
        <v>568</v>
      </c>
    </row>
    <row r="113" spans="1:12" hidden="1" x14ac:dyDescent="0.25">
      <c r="A113" s="90">
        <v>545537</v>
      </c>
      <c r="B113" s="91" t="s">
        <v>781</v>
      </c>
      <c r="C113" s="91" t="s">
        <v>778</v>
      </c>
      <c r="D113" s="91" t="s">
        <v>2</v>
      </c>
      <c r="E113" s="90">
        <v>2</v>
      </c>
      <c r="F113" s="93" t="str">
        <f>"09/15/71"</f>
        <v>09/15/71</v>
      </c>
      <c r="G113" s="107">
        <v>26186</v>
      </c>
      <c r="H113" s="94">
        <v>39484</v>
      </c>
      <c r="I113" s="93" t="str">
        <f>"09/10/1971"</f>
        <v>09/10/1971</v>
      </c>
      <c r="J113" s="92">
        <v>2</v>
      </c>
      <c r="K113" s="91" t="s">
        <v>569</v>
      </c>
      <c r="L113" s="90" t="s">
        <v>568</v>
      </c>
    </row>
    <row r="114" spans="1:12" hidden="1" x14ac:dyDescent="0.25">
      <c r="A114" s="90">
        <v>540095</v>
      </c>
      <c r="B114" s="91" t="s">
        <v>780</v>
      </c>
      <c r="C114" s="91" t="s">
        <v>778</v>
      </c>
      <c r="D114" s="91" t="s">
        <v>2</v>
      </c>
      <c r="E114" s="90">
        <v>2</v>
      </c>
      <c r="F114" s="93" t="str">
        <f>"08/17/71"</f>
        <v>08/17/71</v>
      </c>
      <c r="G114" s="107">
        <v>26158</v>
      </c>
      <c r="H114" s="94">
        <v>39484</v>
      </c>
      <c r="I114" s="93" t="str">
        <f>"08/13/1971"</f>
        <v>08/13/1971</v>
      </c>
      <c r="J114" s="92">
        <v>2</v>
      </c>
      <c r="K114" s="91" t="s">
        <v>569</v>
      </c>
      <c r="L114" s="90" t="s">
        <v>568</v>
      </c>
    </row>
    <row r="115" spans="1:12" hidden="1" x14ac:dyDescent="0.25">
      <c r="A115" s="90">
        <v>545539</v>
      </c>
      <c r="B115" s="91" t="s">
        <v>779</v>
      </c>
      <c r="C115" s="91" t="s">
        <v>778</v>
      </c>
      <c r="D115" s="91" t="s">
        <v>2</v>
      </c>
      <c r="E115" s="90">
        <v>2</v>
      </c>
      <c r="F115" s="93" t="str">
        <f>"06/03/72"</f>
        <v>06/03/72</v>
      </c>
      <c r="G115" s="107">
        <v>26452</v>
      </c>
      <c r="H115" s="94">
        <v>39484</v>
      </c>
      <c r="I115" s="93" t="str">
        <f>"06/02/1972"</f>
        <v>06/02/1972</v>
      </c>
      <c r="J115" s="92">
        <v>2</v>
      </c>
      <c r="K115" s="91" t="s">
        <v>569</v>
      </c>
      <c r="L115" s="90" t="s">
        <v>568</v>
      </c>
    </row>
    <row r="116" spans="1:12" hidden="1" x14ac:dyDescent="0.25">
      <c r="A116" s="110">
        <v>540097</v>
      </c>
      <c r="B116" s="97" t="s">
        <v>777</v>
      </c>
      <c r="C116" s="97" t="s">
        <v>765</v>
      </c>
      <c r="D116" s="97" t="s">
        <v>29</v>
      </c>
      <c r="E116" s="96">
        <v>6</v>
      </c>
      <c r="F116" s="99" t="str">
        <f>"08/30/74"</f>
        <v>08/30/74</v>
      </c>
      <c r="G116" s="100">
        <v>32328</v>
      </c>
      <c r="H116" s="100">
        <v>43560</v>
      </c>
      <c r="I116" s="99" t="str">
        <f>"07/04/1988"</f>
        <v>07/04/1988</v>
      </c>
      <c r="J116" s="98">
        <v>3</v>
      </c>
      <c r="K116" s="97"/>
      <c r="L116" s="96"/>
    </row>
    <row r="117" spans="1:12" hidden="1" x14ac:dyDescent="0.25">
      <c r="A117" s="90">
        <v>540098</v>
      </c>
      <c r="B117" s="91" t="s">
        <v>776</v>
      </c>
      <c r="C117" s="91" t="s">
        <v>765</v>
      </c>
      <c r="D117" s="91" t="s">
        <v>2</v>
      </c>
      <c r="E117" s="90">
        <v>6</v>
      </c>
      <c r="F117" s="93" t="str">
        <f>"03/10/78"</f>
        <v>03/10/78</v>
      </c>
      <c r="G117" s="94">
        <v>32218</v>
      </c>
      <c r="H117" s="94">
        <v>41079</v>
      </c>
      <c r="I117" s="93" t="str">
        <f>"03/16/1988"</f>
        <v>03/16/1988</v>
      </c>
      <c r="J117" s="92">
        <v>2</v>
      </c>
      <c r="K117" s="91"/>
      <c r="L117" s="90"/>
    </row>
    <row r="118" spans="1:12" hidden="1" x14ac:dyDescent="0.25">
      <c r="A118" s="90" t="s">
        <v>775</v>
      </c>
      <c r="B118" s="91" t="s">
        <v>774</v>
      </c>
      <c r="C118" s="91" t="s">
        <v>765</v>
      </c>
      <c r="D118" s="91" t="s">
        <v>2</v>
      </c>
      <c r="E118" s="90">
        <v>6</v>
      </c>
      <c r="F118" s="93" t="str">
        <f>"07/23/76"</f>
        <v>07/23/76</v>
      </c>
      <c r="G118" s="94">
        <v>31960</v>
      </c>
      <c r="H118" s="94">
        <v>43560</v>
      </c>
      <c r="I118" s="93" t="str">
        <f>"07/02/1987"</f>
        <v>07/02/1987</v>
      </c>
      <c r="J118" s="92">
        <v>2</v>
      </c>
      <c r="K118" s="91"/>
      <c r="L118" s="90"/>
    </row>
    <row r="119" spans="1:12" hidden="1" x14ac:dyDescent="0.25">
      <c r="A119" s="90">
        <v>540100</v>
      </c>
      <c r="B119" s="91" t="s">
        <v>773</v>
      </c>
      <c r="C119" s="91" t="s">
        <v>765</v>
      </c>
      <c r="D119" s="91" t="s">
        <v>2</v>
      </c>
      <c r="E119" s="90">
        <v>6</v>
      </c>
      <c r="F119" s="93" t="str">
        <f>"05/31/74"</f>
        <v>05/31/74</v>
      </c>
      <c r="G119" s="94">
        <v>32218</v>
      </c>
      <c r="H119" s="94">
        <v>41079</v>
      </c>
      <c r="I119" s="93" t="str">
        <f>"03/16/1988"</f>
        <v>03/16/1988</v>
      </c>
      <c r="J119" s="92">
        <v>2</v>
      </c>
      <c r="K119" s="91"/>
      <c r="L119" s="90"/>
    </row>
    <row r="120" spans="1:12" hidden="1" x14ac:dyDescent="0.25">
      <c r="A120" s="90">
        <v>540101</v>
      </c>
      <c r="B120" s="91" t="s">
        <v>772</v>
      </c>
      <c r="C120" s="91" t="s">
        <v>765</v>
      </c>
      <c r="D120" s="91" t="s">
        <v>2</v>
      </c>
      <c r="E120" s="90">
        <v>6</v>
      </c>
      <c r="F120" s="93" t="str">
        <f>"05/31/74"</f>
        <v>05/31/74</v>
      </c>
      <c r="G120" s="94">
        <v>32218</v>
      </c>
      <c r="H120" s="94">
        <v>41079</v>
      </c>
      <c r="I120" s="93" t="str">
        <f>"03/16/1988"</f>
        <v>03/16/1988</v>
      </c>
      <c r="J120" s="92">
        <v>2</v>
      </c>
      <c r="K120" s="91"/>
      <c r="L120" s="90"/>
    </row>
    <row r="121" spans="1:12" hidden="1" x14ac:dyDescent="0.25">
      <c r="A121" s="90">
        <v>540102</v>
      </c>
      <c r="B121" s="91" t="s">
        <v>771</v>
      </c>
      <c r="C121" s="91" t="s">
        <v>765</v>
      </c>
      <c r="D121" s="91" t="s">
        <v>2</v>
      </c>
      <c r="E121" s="90">
        <v>6</v>
      </c>
      <c r="F121" s="93" t="str">
        <f>"05/31/74"</f>
        <v>05/31/74</v>
      </c>
      <c r="G121" s="94">
        <v>32206</v>
      </c>
      <c r="H121" s="94">
        <v>41079</v>
      </c>
      <c r="I121" s="93" t="str">
        <f>"03/04/1988"</f>
        <v>03/04/1988</v>
      </c>
      <c r="J121" s="92">
        <v>2</v>
      </c>
      <c r="K121" s="91"/>
      <c r="L121" s="90"/>
    </row>
    <row r="122" spans="1:12" hidden="1" x14ac:dyDescent="0.25">
      <c r="A122" s="90">
        <v>540103</v>
      </c>
      <c r="B122" s="91" t="s">
        <v>770</v>
      </c>
      <c r="C122" s="91" t="s">
        <v>765</v>
      </c>
      <c r="D122" s="91" t="s">
        <v>2</v>
      </c>
      <c r="E122" s="90">
        <v>6</v>
      </c>
      <c r="F122" s="93" t="str">
        <f>"05/31/74"</f>
        <v>05/31/74</v>
      </c>
      <c r="G122" s="94">
        <v>31735</v>
      </c>
      <c r="H122" s="94">
        <v>41079</v>
      </c>
      <c r="I122" s="95">
        <v>31735</v>
      </c>
      <c r="J122" s="92">
        <v>2</v>
      </c>
      <c r="K122" s="91"/>
      <c r="L122" s="90"/>
    </row>
    <row r="123" spans="1:12" hidden="1" x14ac:dyDescent="0.25">
      <c r="A123" s="90">
        <v>540104</v>
      </c>
      <c r="B123" s="91" t="s">
        <v>769</v>
      </c>
      <c r="C123" s="91" t="s">
        <v>765</v>
      </c>
      <c r="D123" s="91" t="s">
        <v>2</v>
      </c>
      <c r="E123" s="90">
        <v>6</v>
      </c>
      <c r="F123" s="93" t="str">
        <f>"05/31/74"</f>
        <v>05/31/74</v>
      </c>
      <c r="G123" s="94">
        <v>32218</v>
      </c>
      <c r="H123" s="94">
        <v>41079</v>
      </c>
      <c r="I123" s="93" t="str">
        <f>"03/16/1988"</f>
        <v>03/16/1988</v>
      </c>
      <c r="J123" s="92">
        <v>2</v>
      </c>
      <c r="K123" s="91"/>
      <c r="L123" s="90"/>
    </row>
    <row r="124" spans="1:12" hidden="1" x14ac:dyDescent="0.25">
      <c r="A124" s="90">
        <v>540292</v>
      </c>
      <c r="B124" s="91" t="s">
        <v>768</v>
      </c>
      <c r="C124" s="91" t="s">
        <v>765</v>
      </c>
      <c r="D124" s="91" t="s">
        <v>2</v>
      </c>
      <c r="E124" s="90">
        <v>6</v>
      </c>
      <c r="F124" s="93"/>
      <c r="G124" s="94">
        <v>41079</v>
      </c>
      <c r="H124" s="94">
        <v>41079</v>
      </c>
      <c r="I124" s="93" t="str">
        <f>"03/29/1904"</f>
        <v>03/29/1904</v>
      </c>
      <c r="J124" s="92">
        <v>2</v>
      </c>
      <c r="K124" s="91"/>
      <c r="L124" s="90"/>
    </row>
    <row r="125" spans="1:12" hidden="1" x14ac:dyDescent="0.25">
      <c r="A125" s="90">
        <v>540105</v>
      </c>
      <c r="B125" s="91" t="s">
        <v>767</v>
      </c>
      <c r="C125" s="91" t="s">
        <v>765</v>
      </c>
      <c r="D125" s="91" t="s">
        <v>2</v>
      </c>
      <c r="E125" s="90">
        <v>6</v>
      </c>
      <c r="F125" s="93" t="str">
        <f>"05/31/74"</f>
        <v>05/31/74</v>
      </c>
      <c r="G125" s="94">
        <v>32218</v>
      </c>
      <c r="H125" s="94">
        <v>41079</v>
      </c>
      <c r="I125" s="93" t="str">
        <f>"03/16/1988"</f>
        <v>03/16/1988</v>
      </c>
      <c r="J125" s="92">
        <v>2</v>
      </c>
      <c r="K125" s="91"/>
      <c r="L125" s="90"/>
    </row>
    <row r="126" spans="1:12" hidden="1" x14ac:dyDescent="0.25">
      <c r="A126" s="90">
        <v>540106</v>
      </c>
      <c r="B126" s="91" t="s">
        <v>766</v>
      </c>
      <c r="C126" s="91" t="s">
        <v>765</v>
      </c>
      <c r="D126" s="91" t="s">
        <v>2</v>
      </c>
      <c r="E126" s="90">
        <v>6</v>
      </c>
      <c r="F126" s="93" t="str">
        <f>"08/02/74"</f>
        <v>08/02/74</v>
      </c>
      <c r="G126" s="94">
        <v>32218</v>
      </c>
      <c r="H126" s="94">
        <v>41079</v>
      </c>
      <c r="I126" s="93" t="str">
        <f>"03/16/1988"</f>
        <v>03/16/1988</v>
      </c>
      <c r="J126" s="92">
        <v>2</v>
      </c>
      <c r="K126" s="91"/>
      <c r="L126" s="90"/>
    </row>
    <row r="127" spans="1:12" hidden="1" x14ac:dyDescent="0.25">
      <c r="A127" s="96">
        <v>540107</v>
      </c>
      <c r="B127" s="97" t="s">
        <v>764</v>
      </c>
      <c r="C127" s="97" t="s">
        <v>758</v>
      </c>
      <c r="D127" s="97" t="s">
        <v>29</v>
      </c>
      <c r="E127" s="96">
        <v>10</v>
      </c>
      <c r="F127" s="101">
        <v>27383</v>
      </c>
      <c r="G127" s="109">
        <v>27383</v>
      </c>
      <c r="H127" s="100">
        <v>40081</v>
      </c>
      <c r="I127" s="99" t="str">
        <f>"04/17/1984"</f>
        <v>04/17/1984</v>
      </c>
      <c r="J127" s="98">
        <v>2</v>
      </c>
      <c r="K127" s="97"/>
      <c r="L127" s="96"/>
    </row>
    <row r="128" spans="1:12" hidden="1" x14ac:dyDescent="0.25">
      <c r="A128" s="90">
        <v>540108</v>
      </c>
      <c r="B128" s="91" t="s">
        <v>763</v>
      </c>
      <c r="C128" s="91" t="s">
        <v>758</v>
      </c>
      <c r="D128" s="91" t="s">
        <v>2</v>
      </c>
      <c r="E128" s="90">
        <v>10</v>
      </c>
      <c r="F128" s="93" t="str">
        <f>"04/05/74"</f>
        <v>04/05/74</v>
      </c>
      <c r="G128" s="94">
        <v>29342</v>
      </c>
      <c r="H128" s="94">
        <v>40081</v>
      </c>
      <c r="I128" s="93" t="str">
        <f>"05/01/1980"</f>
        <v>05/01/1980</v>
      </c>
      <c r="J128" s="92">
        <v>2</v>
      </c>
      <c r="K128" s="91"/>
      <c r="L128" s="90"/>
    </row>
    <row r="129" spans="1:12" hidden="1" x14ac:dyDescent="0.25">
      <c r="A129" s="90">
        <v>540287</v>
      </c>
      <c r="B129" s="91" t="s">
        <v>762</v>
      </c>
      <c r="C129" s="91" t="s">
        <v>758</v>
      </c>
      <c r="D129" s="91" t="s">
        <v>2</v>
      </c>
      <c r="E129" s="90">
        <v>10</v>
      </c>
      <c r="F129" s="95">
        <v>27355</v>
      </c>
      <c r="G129" s="94">
        <v>40081</v>
      </c>
      <c r="H129" s="94">
        <v>40081</v>
      </c>
      <c r="I129" s="93" t="str">
        <f>"09/04/1986"</f>
        <v>09/04/1986</v>
      </c>
      <c r="J129" s="92">
        <v>2</v>
      </c>
      <c r="K129" s="91"/>
      <c r="L129" s="90"/>
    </row>
    <row r="130" spans="1:12" hidden="1" x14ac:dyDescent="0.25">
      <c r="A130" s="90">
        <v>540109</v>
      </c>
      <c r="B130" s="91" t="s">
        <v>761</v>
      </c>
      <c r="C130" s="91" t="s">
        <v>758</v>
      </c>
      <c r="D130" s="91" t="s">
        <v>2</v>
      </c>
      <c r="E130" s="90">
        <v>10</v>
      </c>
      <c r="F130" s="93" t="str">
        <f>"06/28/74"</f>
        <v>06/28/74</v>
      </c>
      <c r="G130" s="107">
        <v>27208</v>
      </c>
      <c r="H130" s="94">
        <v>40081</v>
      </c>
      <c r="I130" s="93" t="str">
        <f>"04/01/1980"</f>
        <v>04/01/1980</v>
      </c>
      <c r="J130" s="92">
        <v>2</v>
      </c>
      <c r="K130" s="91"/>
      <c r="L130" s="90"/>
    </row>
    <row r="131" spans="1:12" hidden="1" x14ac:dyDescent="0.25">
      <c r="A131" s="90">
        <v>540110</v>
      </c>
      <c r="B131" s="91" t="s">
        <v>760</v>
      </c>
      <c r="C131" s="91" t="s">
        <v>758</v>
      </c>
      <c r="D131" s="91" t="s">
        <v>2</v>
      </c>
      <c r="E131" s="90">
        <v>10</v>
      </c>
      <c r="F131" s="93" t="str">
        <f>"03/29/74"</f>
        <v>03/29/74</v>
      </c>
      <c r="G131" s="94">
        <v>40081</v>
      </c>
      <c r="H131" s="94">
        <v>40081</v>
      </c>
      <c r="I131" s="93" t="str">
        <f>"04/15/1980"</f>
        <v>04/15/1980</v>
      </c>
      <c r="J131" s="92">
        <v>2</v>
      </c>
      <c r="K131" s="91"/>
      <c r="L131" s="90"/>
    </row>
    <row r="132" spans="1:12" hidden="1" x14ac:dyDescent="0.25">
      <c r="A132" s="90">
        <v>540111</v>
      </c>
      <c r="B132" s="91" t="s">
        <v>759</v>
      </c>
      <c r="C132" s="91" t="s">
        <v>758</v>
      </c>
      <c r="D132" s="91" t="s">
        <v>2</v>
      </c>
      <c r="E132" s="90">
        <v>10</v>
      </c>
      <c r="F132" s="93" t="str">
        <f>"03/22/74"</f>
        <v>03/22/74</v>
      </c>
      <c r="G132" s="107">
        <v>27110</v>
      </c>
      <c r="H132" s="94">
        <v>40081</v>
      </c>
      <c r="I132" s="93" t="str">
        <f>"05/15/1980"</f>
        <v>05/15/1980</v>
      </c>
      <c r="J132" s="92">
        <v>1.5</v>
      </c>
      <c r="K132" s="91"/>
      <c r="L132" s="90"/>
    </row>
    <row r="133" spans="1:12" hidden="1" x14ac:dyDescent="0.25">
      <c r="A133" s="96">
        <v>540112</v>
      </c>
      <c r="B133" s="97" t="s">
        <v>757</v>
      </c>
      <c r="C133" s="97" t="s">
        <v>750</v>
      </c>
      <c r="D133" s="97" t="s">
        <v>29</v>
      </c>
      <c r="E133" s="96">
        <v>2</v>
      </c>
      <c r="F133" s="99" t="str">
        <f>"04/25/75"</f>
        <v>04/25/75</v>
      </c>
      <c r="G133" s="100">
        <v>29222</v>
      </c>
      <c r="H133" s="100">
        <v>41611</v>
      </c>
      <c r="I133" s="99" t="str">
        <f>"01/02/1980"</f>
        <v>01/02/1980</v>
      </c>
      <c r="J133" s="98">
        <v>2</v>
      </c>
      <c r="K133" s="97" t="s">
        <v>653</v>
      </c>
      <c r="L133" s="96" t="s">
        <v>568</v>
      </c>
    </row>
    <row r="134" spans="1:12" hidden="1" x14ac:dyDescent="0.25">
      <c r="A134" s="90">
        <v>540247</v>
      </c>
      <c r="B134" s="91" t="s">
        <v>756</v>
      </c>
      <c r="C134" s="91" t="s">
        <v>750</v>
      </c>
      <c r="D134" s="91" t="s">
        <v>2</v>
      </c>
      <c r="E134" s="90">
        <v>2</v>
      </c>
      <c r="F134" s="95">
        <v>27355</v>
      </c>
      <c r="G134" s="94">
        <v>28536</v>
      </c>
      <c r="H134" s="94">
        <v>41611</v>
      </c>
      <c r="I134" s="93" t="str">
        <f>"02/15/1978"</f>
        <v>02/15/1978</v>
      </c>
      <c r="J134" s="92">
        <v>2</v>
      </c>
      <c r="K134" s="91"/>
      <c r="L134" s="90"/>
    </row>
    <row r="135" spans="1:12" hidden="1" x14ac:dyDescent="0.25">
      <c r="A135" s="90">
        <v>540251</v>
      </c>
      <c r="B135" s="91" t="s">
        <v>755</v>
      </c>
      <c r="C135" s="91" t="s">
        <v>750</v>
      </c>
      <c r="D135" s="91" t="s">
        <v>2</v>
      </c>
      <c r="E135" s="90">
        <v>2</v>
      </c>
      <c r="F135" s="95">
        <v>27390</v>
      </c>
      <c r="G135" s="94">
        <v>28625</v>
      </c>
      <c r="H135" s="94">
        <v>41611</v>
      </c>
      <c r="I135" s="93" t="str">
        <f>"05/15/1978"</f>
        <v>05/15/1978</v>
      </c>
      <c r="J135" s="92">
        <v>2</v>
      </c>
      <c r="K135" s="91" t="s">
        <v>653</v>
      </c>
      <c r="L135" s="90" t="s">
        <v>568</v>
      </c>
    </row>
    <row r="136" spans="1:12" hidden="1" x14ac:dyDescent="0.25">
      <c r="A136" s="90">
        <v>540113</v>
      </c>
      <c r="B136" s="91" t="s">
        <v>754</v>
      </c>
      <c r="C136" s="91" t="s">
        <v>750</v>
      </c>
      <c r="D136" s="91" t="s">
        <v>2</v>
      </c>
      <c r="E136" s="90">
        <v>2</v>
      </c>
      <c r="F136" s="93" t="str">
        <f>"09/06/74"</f>
        <v>09/06/74</v>
      </c>
      <c r="G136" s="94">
        <v>28717</v>
      </c>
      <c r="H136" s="94">
        <v>41611</v>
      </c>
      <c r="I136" s="93" t="str">
        <f>"08/15/1978"</f>
        <v>08/15/1978</v>
      </c>
      <c r="J136" s="92">
        <v>2</v>
      </c>
      <c r="K136" s="91"/>
      <c r="L136" s="90"/>
    </row>
    <row r="137" spans="1:12" hidden="1" x14ac:dyDescent="0.25">
      <c r="A137" s="90">
        <v>540248</v>
      </c>
      <c r="B137" s="91" t="s">
        <v>753</v>
      </c>
      <c r="C137" s="91" t="s">
        <v>750</v>
      </c>
      <c r="D137" s="91" t="s">
        <v>2</v>
      </c>
      <c r="E137" s="90">
        <v>2</v>
      </c>
      <c r="F137" s="95">
        <v>27348</v>
      </c>
      <c r="G137" s="94">
        <v>28536</v>
      </c>
      <c r="H137" s="94">
        <v>41611</v>
      </c>
      <c r="I137" s="93" t="str">
        <f>"02/15/1978"</f>
        <v>02/15/1978</v>
      </c>
      <c r="J137" s="92">
        <v>2</v>
      </c>
      <c r="K137" s="91"/>
      <c r="L137" s="90"/>
    </row>
    <row r="138" spans="1:12" hidden="1" x14ac:dyDescent="0.25">
      <c r="A138" s="90">
        <v>540249</v>
      </c>
      <c r="B138" s="91" t="s">
        <v>752</v>
      </c>
      <c r="C138" s="91" t="s">
        <v>750</v>
      </c>
      <c r="D138" s="91" t="s">
        <v>2</v>
      </c>
      <c r="E138" s="90">
        <v>2</v>
      </c>
      <c r="F138" s="95">
        <v>27348</v>
      </c>
      <c r="G138" s="94">
        <v>28674</v>
      </c>
      <c r="H138" s="94">
        <v>41611</v>
      </c>
      <c r="I138" s="93" t="str">
        <f>"07/03/1978"</f>
        <v>07/03/1978</v>
      </c>
      <c r="J138" s="92">
        <v>2</v>
      </c>
      <c r="K138" s="91"/>
      <c r="L138" s="90"/>
    </row>
    <row r="139" spans="1:12" hidden="1" x14ac:dyDescent="0.25">
      <c r="A139" s="90">
        <v>540250</v>
      </c>
      <c r="B139" s="91" t="s">
        <v>751</v>
      </c>
      <c r="C139" s="91" t="s">
        <v>750</v>
      </c>
      <c r="D139" s="91" t="s">
        <v>2</v>
      </c>
      <c r="E139" s="90">
        <v>2</v>
      </c>
      <c r="F139" s="93" t="str">
        <f>"02/07/75"</f>
        <v>02/07/75</v>
      </c>
      <c r="G139" s="94">
        <v>28625</v>
      </c>
      <c r="H139" s="94">
        <v>41611</v>
      </c>
      <c r="I139" s="93" t="str">
        <f>"05/15/1978"</f>
        <v>05/15/1978</v>
      </c>
      <c r="J139" s="92">
        <v>2</v>
      </c>
      <c r="K139" s="91" t="s">
        <v>653</v>
      </c>
      <c r="L139" s="90" t="s">
        <v>568</v>
      </c>
    </row>
    <row r="140" spans="1:12" x14ac:dyDescent="0.25">
      <c r="A140" s="96">
        <v>540114</v>
      </c>
      <c r="B140" s="97" t="s">
        <v>749</v>
      </c>
      <c r="C140" s="97" t="s">
        <v>738</v>
      </c>
      <c r="D140" s="97" t="s">
        <v>29</v>
      </c>
      <c r="E140" s="96">
        <v>1</v>
      </c>
      <c r="F140" s="99" t="str">
        <f>"01/10/75"</f>
        <v>01/10/75</v>
      </c>
      <c r="G140" s="100">
        <v>31673</v>
      </c>
      <c r="H140" s="100">
        <v>38519</v>
      </c>
      <c r="I140" s="99" t="str">
        <f>"09/18/1986"</f>
        <v>09/18/1986</v>
      </c>
      <c r="J140" s="98">
        <v>1</v>
      </c>
      <c r="K140" s="97" t="s">
        <v>569</v>
      </c>
      <c r="L140" s="96" t="s">
        <v>568</v>
      </c>
    </row>
    <row r="141" spans="1:12" x14ac:dyDescent="0.25">
      <c r="A141" s="90">
        <v>540115</v>
      </c>
      <c r="B141" s="91" t="s">
        <v>748</v>
      </c>
      <c r="C141" s="91" t="s">
        <v>738</v>
      </c>
      <c r="D141" s="91" t="s">
        <v>2</v>
      </c>
      <c r="E141" s="90">
        <v>1</v>
      </c>
      <c r="F141" s="93" t="str">
        <f>"05/31/74"</f>
        <v>05/31/74</v>
      </c>
      <c r="G141" s="94">
        <v>31079</v>
      </c>
      <c r="H141" s="94">
        <v>38519</v>
      </c>
      <c r="I141" s="93" t="str">
        <f>"02/01/1985"</f>
        <v>02/01/1985</v>
      </c>
      <c r="J141" s="92">
        <v>1</v>
      </c>
      <c r="K141" s="91" t="s">
        <v>569</v>
      </c>
      <c r="L141" s="90" t="s">
        <v>568</v>
      </c>
    </row>
    <row r="142" spans="1:12" x14ac:dyDescent="0.25">
      <c r="A142" s="90">
        <v>540291</v>
      </c>
      <c r="B142" s="91" t="s">
        <v>747</v>
      </c>
      <c r="C142" s="91" t="s">
        <v>738</v>
      </c>
      <c r="D142" s="91" t="s">
        <v>2</v>
      </c>
      <c r="E142" s="90">
        <v>1</v>
      </c>
      <c r="F142" s="93"/>
      <c r="G142" s="94">
        <v>31673</v>
      </c>
      <c r="H142" s="94">
        <v>38519</v>
      </c>
      <c r="I142" s="93" t="str">
        <f>"07/08/1902"</f>
        <v>07/08/1902</v>
      </c>
      <c r="J142" s="92">
        <v>1</v>
      </c>
      <c r="K142" s="91" t="s">
        <v>569</v>
      </c>
      <c r="L142" s="90" t="s">
        <v>568</v>
      </c>
    </row>
    <row r="143" spans="1:12" x14ac:dyDescent="0.25">
      <c r="A143" s="90">
        <v>540116</v>
      </c>
      <c r="B143" s="91" t="s">
        <v>746</v>
      </c>
      <c r="C143" s="91" t="s">
        <v>738</v>
      </c>
      <c r="D143" s="91" t="s">
        <v>2</v>
      </c>
      <c r="E143" s="90">
        <v>1</v>
      </c>
      <c r="F143" s="93" t="str">
        <f>"09/06/74"</f>
        <v>09/06/74</v>
      </c>
      <c r="G143" s="94">
        <v>30953</v>
      </c>
      <c r="H143" s="94">
        <v>38519</v>
      </c>
      <c r="I143" s="93" t="str">
        <f>"09/28/1984"</f>
        <v>09/28/1984</v>
      </c>
      <c r="J143" s="92">
        <v>1</v>
      </c>
      <c r="K143" s="91" t="s">
        <v>569</v>
      </c>
      <c r="L143" s="90" t="s">
        <v>568</v>
      </c>
    </row>
    <row r="144" spans="1:12" x14ac:dyDescent="0.25">
      <c r="A144" s="90">
        <v>540117</v>
      </c>
      <c r="B144" s="91" t="s">
        <v>745</v>
      </c>
      <c r="C144" s="91" t="s">
        <v>738</v>
      </c>
      <c r="D144" s="91" t="s">
        <v>2</v>
      </c>
      <c r="E144" s="90">
        <v>1</v>
      </c>
      <c r="F144" s="93" t="str">
        <f>"07/19/74"</f>
        <v>07/19/74</v>
      </c>
      <c r="G144" s="94">
        <v>31079</v>
      </c>
      <c r="H144" s="94">
        <v>38519</v>
      </c>
      <c r="I144" s="93" t="str">
        <f>"02/01/1985"</f>
        <v>02/01/1985</v>
      </c>
      <c r="J144" s="92">
        <v>1</v>
      </c>
      <c r="K144" s="91" t="s">
        <v>569</v>
      </c>
      <c r="L144" s="90" t="s">
        <v>568</v>
      </c>
    </row>
    <row r="145" spans="1:12" x14ac:dyDescent="0.25">
      <c r="A145" s="90">
        <v>540118</v>
      </c>
      <c r="B145" s="91" t="s">
        <v>744</v>
      </c>
      <c r="C145" s="91" t="s">
        <v>738</v>
      </c>
      <c r="D145" s="91" t="s">
        <v>2</v>
      </c>
      <c r="E145" s="90">
        <v>1</v>
      </c>
      <c r="F145" s="93" t="str">
        <f>"05/24/74"</f>
        <v>05/24/74</v>
      </c>
      <c r="G145" s="94">
        <v>30953</v>
      </c>
      <c r="H145" s="94">
        <v>38519</v>
      </c>
      <c r="I145" s="93" t="str">
        <f>"09/28/1984"</f>
        <v>09/28/1984</v>
      </c>
      <c r="J145" s="92">
        <v>1</v>
      </c>
      <c r="K145" s="91" t="s">
        <v>569</v>
      </c>
      <c r="L145" s="90" t="s">
        <v>568</v>
      </c>
    </row>
    <row r="146" spans="1:12" x14ac:dyDescent="0.25">
      <c r="A146" s="90">
        <v>540119</v>
      </c>
      <c r="B146" s="91" t="s">
        <v>743</v>
      </c>
      <c r="C146" s="91" t="s">
        <v>738</v>
      </c>
      <c r="D146" s="91" t="s">
        <v>2</v>
      </c>
      <c r="E146" s="90">
        <v>1</v>
      </c>
      <c r="F146" s="93" t="str">
        <f>"05/17/74"</f>
        <v>05/17/74</v>
      </c>
      <c r="G146" s="94">
        <v>31079</v>
      </c>
      <c r="H146" s="94">
        <v>38519</v>
      </c>
      <c r="I146" s="93" t="str">
        <f>"02/01/1985"</f>
        <v>02/01/1985</v>
      </c>
      <c r="J146" s="92">
        <v>1</v>
      </c>
      <c r="K146" s="91" t="s">
        <v>569</v>
      </c>
      <c r="L146" s="90" t="s">
        <v>568</v>
      </c>
    </row>
    <row r="147" spans="1:12" x14ac:dyDescent="0.25">
      <c r="A147" s="90">
        <v>540120</v>
      </c>
      <c r="B147" s="91" t="s">
        <v>742</v>
      </c>
      <c r="C147" s="91" t="s">
        <v>738</v>
      </c>
      <c r="D147" s="91" t="s">
        <v>2</v>
      </c>
      <c r="E147" s="90">
        <v>1</v>
      </c>
      <c r="F147" s="93" t="str">
        <f>"05/17/74"</f>
        <v>05/17/74</v>
      </c>
      <c r="G147" s="94">
        <v>31079</v>
      </c>
      <c r="H147" s="94">
        <v>38519</v>
      </c>
      <c r="I147" s="93" t="str">
        <f>"02/01/1985"</f>
        <v>02/01/1985</v>
      </c>
      <c r="J147" s="92">
        <v>1</v>
      </c>
      <c r="K147" s="91" t="s">
        <v>569</v>
      </c>
      <c r="L147" s="90" t="s">
        <v>568</v>
      </c>
    </row>
    <row r="148" spans="1:12" x14ac:dyDescent="0.25">
      <c r="A148" s="90">
        <v>540121</v>
      </c>
      <c r="B148" s="91" t="s">
        <v>741</v>
      </c>
      <c r="C148" s="91" t="s">
        <v>738</v>
      </c>
      <c r="D148" s="91" t="s">
        <v>2</v>
      </c>
      <c r="E148" s="90">
        <v>1</v>
      </c>
      <c r="F148" s="93" t="str">
        <f>"05/24/74"</f>
        <v>05/24/74</v>
      </c>
      <c r="G148" s="94">
        <v>31140</v>
      </c>
      <c r="H148" s="94">
        <v>38519</v>
      </c>
      <c r="I148" s="93" t="str">
        <f>"04/03/1985"</f>
        <v>04/03/1985</v>
      </c>
      <c r="J148" s="92">
        <v>1</v>
      </c>
      <c r="K148" s="91" t="s">
        <v>569</v>
      </c>
      <c r="L148" s="90" t="s">
        <v>568</v>
      </c>
    </row>
    <row r="149" spans="1:12" x14ac:dyDescent="0.25">
      <c r="A149" s="90">
        <v>540122</v>
      </c>
      <c r="B149" s="91" t="s">
        <v>740</v>
      </c>
      <c r="C149" s="91" t="s">
        <v>738</v>
      </c>
      <c r="D149" s="91" t="s">
        <v>2</v>
      </c>
      <c r="E149" s="90">
        <v>1</v>
      </c>
      <c r="F149" s="93" t="str">
        <f>"05/31/74"</f>
        <v>05/31/74</v>
      </c>
      <c r="G149" s="94">
        <v>30953</v>
      </c>
      <c r="H149" s="94">
        <v>38519</v>
      </c>
      <c r="I149" s="93" t="str">
        <f>"09/28/1984"</f>
        <v>09/28/1984</v>
      </c>
      <c r="J149" s="92">
        <v>1</v>
      </c>
      <c r="K149" s="91" t="s">
        <v>569</v>
      </c>
      <c r="L149" s="90" t="s">
        <v>568</v>
      </c>
    </row>
    <row r="150" spans="1:12" x14ac:dyDescent="0.25">
      <c r="A150" s="90">
        <v>540123</v>
      </c>
      <c r="B150" s="91" t="s">
        <v>739</v>
      </c>
      <c r="C150" s="91" t="s">
        <v>738</v>
      </c>
      <c r="D150" s="91" t="s">
        <v>2</v>
      </c>
      <c r="E150" s="90">
        <v>1</v>
      </c>
      <c r="F150" s="93" t="str">
        <f>"05/31/74"</f>
        <v>05/31/74</v>
      </c>
      <c r="G150" s="94">
        <v>30560</v>
      </c>
      <c r="H150" s="94">
        <v>38519</v>
      </c>
      <c r="I150" s="93" t="str">
        <f>"09/01/1983"</f>
        <v>09/01/1983</v>
      </c>
      <c r="J150" s="92">
        <v>1</v>
      </c>
      <c r="K150" s="91" t="s">
        <v>569</v>
      </c>
      <c r="L150" s="90" t="s">
        <v>568</v>
      </c>
    </row>
    <row r="151" spans="1:12" x14ac:dyDescent="0.25">
      <c r="A151" s="96">
        <v>540124</v>
      </c>
      <c r="B151" s="97" t="s">
        <v>737</v>
      </c>
      <c r="C151" s="97" t="s">
        <v>729</v>
      </c>
      <c r="D151" s="97" t="s">
        <v>29</v>
      </c>
      <c r="E151" s="96">
        <v>1</v>
      </c>
      <c r="F151" s="101">
        <v>27376</v>
      </c>
      <c r="G151" s="100">
        <v>31079</v>
      </c>
      <c r="H151" s="100">
        <v>38413</v>
      </c>
      <c r="I151" s="99" t="str">
        <f>"02/01/1985"</f>
        <v>02/01/1985</v>
      </c>
      <c r="J151" s="98">
        <v>2</v>
      </c>
      <c r="K151" s="97" t="s">
        <v>569</v>
      </c>
      <c r="L151" s="96" t="s">
        <v>568</v>
      </c>
    </row>
    <row r="152" spans="1:12" x14ac:dyDescent="0.25">
      <c r="A152" s="90">
        <v>540172</v>
      </c>
      <c r="B152" s="91" t="s">
        <v>736</v>
      </c>
      <c r="C152" s="91" t="s">
        <v>729</v>
      </c>
      <c r="D152" s="91" t="s">
        <v>2</v>
      </c>
      <c r="E152" s="90">
        <v>1</v>
      </c>
      <c r="F152" s="93"/>
      <c r="G152" s="94">
        <v>38413</v>
      </c>
      <c r="H152" s="94">
        <v>38413</v>
      </c>
      <c r="I152" s="93" t="str">
        <f>"04/26/1913"</f>
        <v>04/26/1913</v>
      </c>
      <c r="J152" s="92">
        <v>2</v>
      </c>
      <c r="K152" s="91" t="s">
        <v>569</v>
      </c>
      <c r="L152" s="90" t="s">
        <v>568</v>
      </c>
    </row>
    <row r="153" spans="1:12" x14ac:dyDescent="0.25">
      <c r="A153" s="90">
        <v>540285</v>
      </c>
      <c r="B153" s="91" t="s">
        <v>735</v>
      </c>
      <c r="C153" s="91" t="s">
        <v>729</v>
      </c>
      <c r="D153" s="91" t="s">
        <v>2</v>
      </c>
      <c r="E153" s="90">
        <v>1</v>
      </c>
      <c r="F153" s="93"/>
      <c r="G153" s="94">
        <v>38413</v>
      </c>
      <c r="H153" s="94">
        <v>38413</v>
      </c>
      <c r="I153" s="93" t="str">
        <f>"05/26/1978"</f>
        <v>05/26/1978</v>
      </c>
      <c r="J153" s="92">
        <v>2</v>
      </c>
      <c r="K153" s="91" t="s">
        <v>569</v>
      </c>
      <c r="L153" s="90" t="s">
        <v>568</v>
      </c>
    </row>
    <row r="154" spans="1:12" x14ac:dyDescent="0.25">
      <c r="A154" s="90">
        <v>540125</v>
      </c>
      <c r="B154" s="91" t="s">
        <v>734</v>
      </c>
      <c r="C154" s="91" t="s">
        <v>729</v>
      </c>
      <c r="D154" s="91" t="s">
        <v>2</v>
      </c>
      <c r="E154" s="90">
        <v>1</v>
      </c>
      <c r="F154" s="93" t="str">
        <f>"05/24/74"</f>
        <v>05/24/74</v>
      </c>
      <c r="G154" s="94">
        <v>30651</v>
      </c>
      <c r="H154" s="94">
        <v>38413</v>
      </c>
      <c r="I154" s="95">
        <v>30651</v>
      </c>
      <c r="J154" s="92">
        <v>2</v>
      </c>
      <c r="K154" s="91" t="s">
        <v>569</v>
      </c>
      <c r="L154" s="90" t="s">
        <v>568</v>
      </c>
    </row>
    <row r="155" spans="1:12" x14ac:dyDescent="0.25">
      <c r="A155" s="102">
        <v>540126</v>
      </c>
      <c r="B155" s="103" t="s">
        <v>733</v>
      </c>
      <c r="C155" s="103" t="s">
        <v>729</v>
      </c>
      <c r="D155" s="103" t="s">
        <v>2</v>
      </c>
      <c r="E155" s="102">
        <v>1</v>
      </c>
      <c r="F155" s="105" t="str">
        <f>"07/30/76"</f>
        <v>07/30/76</v>
      </c>
      <c r="G155" s="106">
        <v>30665</v>
      </c>
      <c r="H155" s="106">
        <v>38413</v>
      </c>
      <c r="I155" s="108">
        <v>30665</v>
      </c>
      <c r="J155" s="104">
        <v>2</v>
      </c>
      <c r="K155" s="103" t="s">
        <v>732</v>
      </c>
      <c r="L155" s="102" t="s">
        <v>568</v>
      </c>
    </row>
    <row r="156" spans="1:12" x14ac:dyDescent="0.25">
      <c r="A156" s="90">
        <v>540127</v>
      </c>
      <c r="B156" s="91" t="s">
        <v>731</v>
      </c>
      <c r="C156" s="91" t="s">
        <v>729</v>
      </c>
      <c r="D156" s="91" t="s">
        <v>2</v>
      </c>
      <c r="E156" s="90">
        <v>1</v>
      </c>
      <c r="F156" s="95">
        <v>27327</v>
      </c>
      <c r="G156" s="94">
        <v>30665</v>
      </c>
      <c r="H156" s="94">
        <v>38413</v>
      </c>
      <c r="I156" s="95">
        <v>30665</v>
      </c>
      <c r="J156" s="92">
        <v>2</v>
      </c>
      <c r="K156" s="91" t="s">
        <v>569</v>
      </c>
      <c r="L156" s="90" t="s">
        <v>568</v>
      </c>
    </row>
    <row r="157" spans="1:12" x14ac:dyDescent="0.25">
      <c r="A157" s="90">
        <v>540128</v>
      </c>
      <c r="B157" s="91" t="s">
        <v>730</v>
      </c>
      <c r="C157" s="91" t="s">
        <v>729</v>
      </c>
      <c r="D157" s="91" t="s">
        <v>2</v>
      </c>
      <c r="E157" s="90">
        <v>1</v>
      </c>
      <c r="F157" s="93" t="str">
        <f>"07/19/74"</f>
        <v>07/19/74</v>
      </c>
      <c r="G157" s="94">
        <v>30713</v>
      </c>
      <c r="H157" s="94">
        <v>38413</v>
      </c>
      <c r="I157" s="93" t="str">
        <f>"02/01/1984"</f>
        <v>02/01/1984</v>
      </c>
      <c r="J157" s="92">
        <v>0</v>
      </c>
      <c r="K157" s="91" t="s">
        <v>569</v>
      </c>
      <c r="L157" s="90" t="s">
        <v>568</v>
      </c>
    </row>
    <row r="158" spans="1:12" hidden="1" x14ac:dyDescent="0.25">
      <c r="A158" s="96">
        <v>540129</v>
      </c>
      <c r="B158" s="97" t="s">
        <v>728</v>
      </c>
      <c r="C158" s="97" t="s">
        <v>724</v>
      </c>
      <c r="D158" s="97" t="s">
        <v>29</v>
      </c>
      <c r="E158" s="96">
        <v>8</v>
      </c>
      <c r="F158" s="99" t="str">
        <f>"01/31/75"</f>
        <v>01/31/75</v>
      </c>
      <c r="G158" s="100">
        <v>33508</v>
      </c>
      <c r="H158" s="100">
        <v>41352</v>
      </c>
      <c r="I158" s="99" t="str">
        <f>"09/27/1991"</f>
        <v>09/27/1991</v>
      </c>
      <c r="J158" s="98">
        <v>2</v>
      </c>
      <c r="K158" s="97"/>
      <c r="L158" s="96"/>
    </row>
    <row r="159" spans="1:12" hidden="1" x14ac:dyDescent="0.25">
      <c r="A159" s="90">
        <v>540130</v>
      </c>
      <c r="B159" s="91" t="s">
        <v>727</v>
      </c>
      <c r="C159" s="91" t="s">
        <v>724</v>
      </c>
      <c r="D159" s="91" t="s">
        <v>2</v>
      </c>
      <c r="E159" s="90">
        <v>8</v>
      </c>
      <c r="F159" s="93" t="str">
        <f>"06/28/74"</f>
        <v>06/28/74</v>
      </c>
      <c r="G159" s="94">
        <v>33508</v>
      </c>
      <c r="H159" s="94">
        <v>41352</v>
      </c>
      <c r="I159" s="93" t="str">
        <f>"09/27/1991"</f>
        <v>09/27/1991</v>
      </c>
      <c r="J159" s="92">
        <v>2</v>
      </c>
      <c r="K159" s="91"/>
      <c r="L159" s="90"/>
    </row>
    <row r="160" spans="1:12" hidden="1" x14ac:dyDescent="0.25">
      <c r="A160" s="90">
        <v>540131</v>
      </c>
      <c r="B160" s="91" t="s">
        <v>726</v>
      </c>
      <c r="C160" s="91" t="s">
        <v>724</v>
      </c>
      <c r="D160" s="91" t="s">
        <v>2</v>
      </c>
      <c r="E160" s="90">
        <v>8</v>
      </c>
      <c r="F160" s="93" t="str">
        <f>"08/23/74"</f>
        <v>08/23/74</v>
      </c>
      <c r="G160" s="94">
        <v>33508</v>
      </c>
      <c r="H160" s="94">
        <v>41352</v>
      </c>
      <c r="I160" s="93" t="str">
        <f>"09/27/1991"</f>
        <v>09/27/1991</v>
      </c>
      <c r="J160" s="92">
        <v>2</v>
      </c>
      <c r="K160" s="91"/>
      <c r="L160" s="90"/>
    </row>
    <row r="161" spans="1:12" hidden="1" x14ac:dyDescent="0.25">
      <c r="A161" s="90">
        <v>540155</v>
      </c>
      <c r="B161" s="91" t="s">
        <v>725</v>
      </c>
      <c r="C161" s="91" t="s">
        <v>724</v>
      </c>
      <c r="D161" s="91" t="s">
        <v>2</v>
      </c>
      <c r="E161" s="90">
        <v>8</v>
      </c>
      <c r="F161" s="93" t="str">
        <f>"01/31/75"</f>
        <v>01/31/75</v>
      </c>
      <c r="G161" s="94">
        <v>33508</v>
      </c>
      <c r="H161" s="94">
        <v>41352</v>
      </c>
      <c r="I161" s="93" t="str">
        <f>"04/03/1913"</f>
        <v>04/03/1913</v>
      </c>
      <c r="J161" s="92">
        <v>2</v>
      </c>
      <c r="K161" s="91"/>
      <c r="L161" s="90"/>
    </row>
    <row r="162" spans="1:12" hidden="1" x14ac:dyDescent="0.25">
      <c r="A162" s="96">
        <v>540133</v>
      </c>
      <c r="B162" s="97" t="s">
        <v>723</v>
      </c>
      <c r="C162" s="97" t="s">
        <v>714</v>
      </c>
      <c r="D162" s="97" t="s">
        <v>29</v>
      </c>
      <c r="E162" s="96">
        <v>2</v>
      </c>
      <c r="F162" s="101">
        <v>27383</v>
      </c>
      <c r="G162" s="100">
        <v>29557</v>
      </c>
      <c r="H162" s="100">
        <v>42599</v>
      </c>
      <c r="I162" s="101">
        <v>29557</v>
      </c>
      <c r="J162" s="98">
        <v>2</v>
      </c>
      <c r="K162" s="97" t="s">
        <v>569</v>
      </c>
      <c r="L162" s="96" t="s">
        <v>568</v>
      </c>
    </row>
    <row r="163" spans="1:12" hidden="1" x14ac:dyDescent="0.25">
      <c r="A163" s="90">
        <v>540134</v>
      </c>
      <c r="B163" s="91" t="s">
        <v>722</v>
      </c>
      <c r="C163" s="91" t="s">
        <v>714</v>
      </c>
      <c r="D163" s="91" t="s">
        <v>2</v>
      </c>
      <c r="E163" s="90">
        <v>2</v>
      </c>
      <c r="F163" s="93" t="str">
        <f>"03/02/73"</f>
        <v>03/02/73</v>
      </c>
      <c r="G163" s="94">
        <v>28199</v>
      </c>
      <c r="H163" s="94">
        <v>41184</v>
      </c>
      <c r="I163" s="93" t="str">
        <f>"03/15/1977"</f>
        <v>03/15/1977</v>
      </c>
      <c r="J163" s="92">
        <v>2</v>
      </c>
      <c r="K163" s="91" t="s">
        <v>569</v>
      </c>
      <c r="L163" s="90" t="s">
        <v>568</v>
      </c>
    </row>
    <row r="164" spans="1:12" hidden="1" x14ac:dyDescent="0.25">
      <c r="A164" s="90">
        <v>540135</v>
      </c>
      <c r="B164" s="91" t="s">
        <v>721</v>
      </c>
      <c r="C164" s="91" t="s">
        <v>714</v>
      </c>
      <c r="D164" s="91" t="s">
        <v>2</v>
      </c>
      <c r="E164" s="90">
        <v>2</v>
      </c>
      <c r="F164" s="93" t="str">
        <f>"05/31/74"</f>
        <v>05/31/74</v>
      </c>
      <c r="G164" s="94">
        <v>28247</v>
      </c>
      <c r="H164" s="94">
        <v>41184</v>
      </c>
      <c r="I164" s="93" t="str">
        <f>"05/02/1977"</f>
        <v>05/02/1977</v>
      </c>
      <c r="J164" s="92">
        <v>2</v>
      </c>
      <c r="K164" s="91" t="s">
        <v>569</v>
      </c>
      <c r="L164" s="90" t="s">
        <v>568</v>
      </c>
    </row>
    <row r="165" spans="1:12" hidden="1" x14ac:dyDescent="0.25">
      <c r="A165" s="90" t="s">
        <v>720</v>
      </c>
      <c r="B165" s="91" t="s">
        <v>719</v>
      </c>
      <c r="C165" s="91" t="s">
        <v>714</v>
      </c>
      <c r="D165" s="91" t="s">
        <v>2</v>
      </c>
      <c r="E165" s="90">
        <v>2</v>
      </c>
      <c r="F165" s="93" t="str">
        <f>"01/04/74"</f>
        <v>01/04/74</v>
      </c>
      <c r="G165" s="94">
        <v>28550</v>
      </c>
      <c r="H165" s="94">
        <v>42599</v>
      </c>
      <c r="I165" s="93" t="str">
        <f>"03/01/1978"</f>
        <v>03/01/1978</v>
      </c>
      <c r="J165" s="92">
        <v>2</v>
      </c>
      <c r="K165" s="91" t="s">
        <v>569</v>
      </c>
      <c r="L165" s="90" t="s">
        <v>568</v>
      </c>
    </row>
    <row r="166" spans="1:12" hidden="1" x14ac:dyDescent="0.25">
      <c r="A166" s="90" t="s">
        <v>718</v>
      </c>
      <c r="B166" s="91" t="s">
        <v>717</v>
      </c>
      <c r="C166" s="91" t="s">
        <v>714</v>
      </c>
      <c r="D166" s="91" t="s">
        <v>2</v>
      </c>
      <c r="E166" s="90">
        <v>2</v>
      </c>
      <c r="F166" s="93"/>
      <c r="G166" s="107">
        <v>25602</v>
      </c>
      <c r="H166" s="94">
        <v>42599</v>
      </c>
      <c r="I166" s="93" t="str">
        <f>"02/03/1970"</f>
        <v>02/03/1970</v>
      </c>
      <c r="J166" s="92">
        <v>2</v>
      </c>
      <c r="K166" s="91" t="s">
        <v>569</v>
      </c>
      <c r="L166" s="90" t="s">
        <v>568</v>
      </c>
    </row>
    <row r="167" spans="1:12" hidden="1" x14ac:dyDescent="0.25">
      <c r="A167" s="90" t="s">
        <v>716</v>
      </c>
      <c r="B167" s="91" t="s">
        <v>715</v>
      </c>
      <c r="C167" s="91" t="s">
        <v>714</v>
      </c>
      <c r="D167" s="91" t="s">
        <v>2</v>
      </c>
      <c r="E167" s="90">
        <v>2</v>
      </c>
      <c r="F167" s="93" t="str">
        <f>"05/31/74"</f>
        <v>05/31/74</v>
      </c>
      <c r="G167" s="94">
        <v>29602</v>
      </c>
      <c r="H167" s="94">
        <v>42599</v>
      </c>
      <c r="I167" s="93" t="str">
        <f>"01/16/1981"</f>
        <v>01/16/1981</v>
      </c>
      <c r="J167" s="92">
        <v>2</v>
      </c>
      <c r="K167" s="91" t="s">
        <v>569</v>
      </c>
      <c r="L167" s="90" t="s">
        <v>568</v>
      </c>
    </row>
    <row r="168" spans="1:12" hidden="1" x14ac:dyDescent="0.25">
      <c r="A168" s="96">
        <v>540139</v>
      </c>
      <c r="B168" s="97" t="s">
        <v>713</v>
      </c>
      <c r="C168" s="97" t="s">
        <v>707</v>
      </c>
      <c r="D168" s="97" t="s">
        <v>29</v>
      </c>
      <c r="E168" s="96">
        <v>6</v>
      </c>
      <c r="F168" s="99"/>
      <c r="G168" s="100">
        <v>40198</v>
      </c>
      <c r="H168" s="100">
        <v>43560</v>
      </c>
      <c r="I168" s="99" t="str">
        <f>"05/01/1984"</f>
        <v>05/01/1984</v>
      </c>
      <c r="J168" s="98">
        <v>2</v>
      </c>
      <c r="K168" s="97"/>
      <c r="L168" s="96"/>
    </row>
    <row r="169" spans="1:12" hidden="1" x14ac:dyDescent="0.25">
      <c r="A169" s="90">
        <v>540140</v>
      </c>
      <c r="B169" s="91" t="s">
        <v>712</v>
      </c>
      <c r="C169" s="91" t="s">
        <v>707</v>
      </c>
      <c r="D169" s="91" t="s">
        <v>2</v>
      </c>
      <c r="E169" s="90">
        <v>6</v>
      </c>
      <c r="F169" s="95">
        <v>27327</v>
      </c>
      <c r="G169" s="94">
        <v>40198</v>
      </c>
      <c r="H169" s="94">
        <v>40198</v>
      </c>
      <c r="I169" s="95">
        <v>28850</v>
      </c>
      <c r="J169" s="92">
        <v>2</v>
      </c>
      <c r="K169" s="91"/>
      <c r="L169" s="90"/>
    </row>
    <row r="170" spans="1:12" hidden="1" x14ac:dyDescent="0.25">
      <c r="A170" s="90">
        <v>540272</v>
      </c>
      <c r="B170" s="91" t="s">
        <v>711</v>
      </c>
      <c r="C170" s="91" t="s">
        <v>707</v>
      </c>
      <c r="D170" s="91" t="s">
        <v>2</v>
      </c>
      <c r="E170" s="90">
        <v>6</v>
      </c>
      <c r="F170" s="95">
        <v>27362</v>
      </c>
      <c r="G170" s="94">
        <v>30665</v>
      </c>
      <c r="H170" s="94">
        <v>43560</v>
      </c>
      <c r="I170" s="95">
        <v>30665</v>
      </c>
      <c r="J170" s="92">
        <v>2</v>
      </c>
      <c r="K170" s="91"/>
      <c r="L170" s="90"/>
    </row>
    <row r="171" spans="1:12" hidden="1" x14ac:dyDescent="0.25">
      <c r="A171" s="90">
        <v>540141</v>
      </c>
      <c r="B171" s="91" t="s">
        <v>710</v>
      </c>
      <c r="C171" s="91" t="s">
        <v>707</v>
      </c>
      <c r="D171" s="91" t="s">
        <v>2</v>
      </c>
      <c r="E171" s="90">
        <v>6</v>
      </c>
      <c r="F171" s="93" t="str">
        <f>"08/02/74"</f>
        <v>08/02/74</v>
      </c>
      <c r="G171" s="94">
        <v>29068</v>
      </c>
      <c r="H171" s="94">
        <v>43560</v>
      </c>
      <c r="I171" s="93" t="str">
        <f>"08/01/1979"</f>
        <v>08/01/1979</v>
      </c>
      <c r="J171" s="92">
        <v>2</v>
      </c>
      <c r="K171" s="91"/>
      <c r="L171" s="90"/>
    </row>
    <row r="172" spans="1:12" hidden="1" x14ac:dyDescent="0.25">
      <c r="A172" s="90">
        <v>540273</v>
      </c>
      <c r="B172" s="91" t="s">
        <v>709</v>
      </c>
      <c r="C172" s="91" t="s">
        <v>707</v>
      </c>
      <c r="D172" s="91" t="s">
        <v>2</v>
      </c>
      <c r="E172" s="90">
        <v>6</v>
      </c>
      <c r="F172" s="95">
        <v>27355</v>
      </c>
      <c r="G172" s="94">
        <v>28703</v>
      </c>
      <c r="H172" s="94">
        <v>43560</v>
      </c>
      <c r="I172" s="93" t="str">
        <f>"08/01/1978"</f>
        <v>08/01/1978</v>
      </c>
      <c r="J172" s="92">
        <v>2</v>
      </c>
      <c r="K172" s="91"/>
      <c r="L172" s="90"/>
    </row>
    <row r="173" spans="1:12" hidden="1" x14ac:dyDescent="0.25">
      <c r="A173" s="90">
        <v>540274</v>
      </c>
      <c r="B173" s="91" t="s">
        <v>708</v>
      </c>
      <c r="C173" s="91" t="s">
        <v>707</v>
      </c>
      <c r="D173" s="91" t="s">
        <v>2</v>
      </c>
      <c r="E173" s="90">
        <v>6</v>
      </c>
      <c r="F173" s="95">
        <v>27355</v>
      </c>
      <c r="G173" s="94">
        <v>28703</v>
      </c>
      <c r="H173" s="94">
        <v>43560</v>
      </c>
      <c r="I173" s="93" t="str">
        <f>"08/01/1978"</f>
        <v>08/01/1978</v>
      </c>
      <c r="J173" s="92">
        <v>2</v>
      </c>
      <c r="K173" s="91"/>
      <c r="L173" s="90"/>
    </row>
    <row r="174" spans="1:12" x14ac:dyDescent="0.25">
      <c r="A174" s="96">
        <v>540278</v>
      </c>
      <c r="B174" s="97" t="s">
        <v>706</v>
      </c>
      <c r="C174" s="97" t="s">
        <v>702</v>
      </c>
      <c r="D174" s="97" t="s">
        <v>29</v>
      </c>
      <c r="E174" s="96">
        <v>1</v>
      </c>
      <c r="F174" s="99" t="str">
        <f>"07/25/75"</f>
        <v>07/25/75</v>
      </c>
      <c r="G174" s="100">
        <v>30330</v>
      </c>
      <c r="H174" s="100">
        <v>37424</v>
      </c>
      <c r="I174" s="99" t="str">
        <f>"01/14/1983"</f>
        <v>01/14/1983</v>
      </c>
      <c r="J174" s="98">
        <v>2</v>
      </c>
      <c r="K174" s="97" t="s">
        <v>569</v>
      </c>
      <c r="L174" s="96" t="s">
        <v>592</v>
      </c>
    </row>
    <row r="175" spans="1:12" x14ac:dyDescent="0.25">
      <c r="A175" s="90">
        <v>540041</v>
      </c>
      <c r="B175" s="91" t="s">
        <v>705</v>
      </c>
      <c r="C175" s="91" t="s">
        <v>702</v>
      </c>
      <c r="D175" s="91" t="s">
        <v>2</v>
      </c>
      <c r="E175" s="90">
        <v>1</v>
      </c>
      <c r="F175" s="93" t="str">
        <f>"06/14/74"</f>
        <v>06/14/74</v>
      </c>
      <c r="G175" s="94">
        <v>33508</v>
      </c>
      <c r="H175" s="94">
        <v>37424</v>
      </c>
      <c r="I175" s="93" t="str">
        <f>"09/27/1991"</f>
        <v>09/27/1991</v>
      </c>
      <c r="J175" s="92">
        <v>2</v>
      </c>
      <c r="K175" s="91" t="s">
        <v>569</v>
      </c>
      <c r="L175" s="90" t="s">
        <v>592</v>
      </c>
    </row>
    <row r="176" spans="1:12" x14ac:dyDescent="0.25">
      <c r="A176" s="90">
        <v>540143</v>
      </c>
      <c r="B176" s="91" t="s">
        <v>704</v>
      </c>
      <c r="C176" s="91" t="s">
        <v>702</v>
      </c>
      <c r="D176" s="91" t="s">
        <v>2</v>
      </c>
      <c r="E176" s="90">
        <v>1</v>
      </c>
      <c r="F176" s="93" t="str">
        <f>"06/28/74"</f>
        <v>06/28/74</v>
      </c>
      <c r="G176" s="94">
        <v>29068</v>
      </c>
      <c r="H176" s="94">
        <v>37424</v>
      </c>
      <c r="I176" s="93" t="str">
        <f>"08/01/1979"</f>
        <v>08/01/1979</v>
      </c>
      <c r="J176" s="92">
        <v>2</v>
      </c>
      <c r="K176" s="91" t="s">
        <v>569</v>
      </c>
      <c r="L176" s="90" t="s">
        <v>592</v>
      </c>
    </row>
    <row r="177" spans="1:12" x14ac:dyDescent="0.25">
      <c r="A177" s="90">
        <v>540290</v>
      </c>
      <c r="B177" s="91" t="s">
        <v>703</v>
      </c>
      <c r="C177" s="91" t="s">
        <v>702</v>
      </c>
      <c r="D177" s="91" t="s">
        <v>2</v>
      </c>
      <c r="E177" s="90">
        <v>1</v>
      </c>
      <c r="F177" s="93"/>
      <c r="G177" s="94">
        <v>37424</v>
      </c>
      <c r="H177" s="94">
        <v>37424</v>
      </c>
      <c r="I177" s="95">
        <v>39020</v>
      </c>
      <c r="J177" s="92">
        <v>2</v>
      </c>
      <c r="K177" s="91" t="s">
        <v>569</v>
      </c>
      <c r="L177" s="90" t="s">
        <v>592</v>
      </c>
    </row>
    <row r="178" spans="1:12" hidden="1" x14ac:dyDescent="0.25">
      <c r="A178" s="96">
        <v>540144</v>
      </c>
      <c r="B178" s="97" t="s">
        <v>701</v>
      </c>
      <c r="C178" s="97" t="s">
        <v>698</v>
      </c>
      <c r="D178" s="97" t="s">
        <v>29</v>
      </c>
      <c r="E178" s="96">
        <v>9</v>
      </c>
      <c r="F178" s="99" t="str">
        <f>"05/20/77"</f>
        <v>05/20/77</v>
      </c>
      <c r="G178" s="100">
        <v>31959</v>
      </c>
      <c r="H178" s="100">
        <v>40081</v>
      </c>
      <c r="I178" s="99" t="str">
        <f>"07/01/1987"</f>
        <v>07/01/1987</v>
      </c>
      <c r="J178" s="98">
        <v>2</v>
      </c>
      <c r="K178" s="97" t="s">
        <v>569</v>
      </c>
      <c r="L178" s="96" t="s">
        <v>592</v>
      </c>
    </row>
    <row r="179" spans="1:12" hidden="1" x14ac:dyDescent="0.25">
      <c r="A179" s="90">
        <v>540005</v>
      </c>
      <c r="B179" s="91" t="s">
        <v>700</v>
      </c>
      <c r="C179" s="91" t="s">
        <v>698</v>
      </c>
      <c r="D179" s="91" t="s">
        <v>2</v>
      </c>
      <c r="E179" s="90">
        <v>9</v>
      </c>
      <c r="F179" s="93" t="str">
        <f>"02/27/76"</f>
        <v>02/27/76</v>
      </c>
      <c r="G179" s="94">
        <v>29222</v>
      </c>
      <c r="H179" s="94">
        <v>40081</v>
      </c>
      <c r="I179" s="93" t="str">
        <f>"01/02/1980"</f>
        <v>01/02/1980</v>
      </c>
      <c r="J179" s="92">
        <v>2</v>
      </c>
      <c r="K179" s="91" t="s">
        <v>569</v>
      </c>
      <c r="L179" s="90" t="s">
        <v>592</v>
      </c>
    </row>
    <row r="180" spans="1:12" hidden="1" x14ac:dyDescent="0.25">
      <c r="A180" s="90">
        <v>540252</v>
      </c>
      <c r="B180" s="91" t="s">
        <v>699</v>
      </c>
      <c r="C180" s="91" t="s">
        <v>698</v>
      </c>
      <c r="D180" s="91" t="s">
        <v>2</v>
      </c>
      <c r="E180" s="90">
        <v>9</v>
      </c>
      <c r="F180" s="95">
        <v>27348</v>
      </c>
      <c r="G180" s="94">
        <v>30988</v>
      </c>
      <c r="H180" s="94">
        <v>40081</v>
      </c>
      <c r="I180" s="95">
        <v>30988</v>
      </c>
      <c r="J180" s="92">
        <v>2</v>
      </c>
      <c r="K180" s="91" t="s">
        <v>569</v>
      </c>
      <c r="L180" s="90" t="s">
        <v>592</v>
      </c>
    </row>
    <row r="181" spans="1:12" hidden="1" x14ac:dyDescent="0.25">
      <c r="A181" s="96">
        <v>540146</v>
      </c>
      <c r="B181" s="97" t="s">
        <v>697</v>
      </c>
      <c r="C181" s="97" t="s">
        <v>694</v>
      </c>
      <c r="D181" s="97" t="s">
        <v>29</v>
      </c>
      <c r="E181" s="96">
        <v>4</v>
      </c>
      <c r="F181" s="99" t="str">
        <f>"07/25/75"</f>
        <v>07/25/75</v>
      </c>
      <c r="G181" s="100">
        <v>33548</v>
      </c>
      <c r="H181" s="100">
        <v>40728</v>
      </c>
      <c r="I181" s="99" t="str">
        <f>"04/05/1994"</f>
        <v>04/05/1994</v>
      </c>
      <c r="J181" s="98">
        <v>2</v>
      </c>
      <c r="K181" s="97" t="s">
        <v>595</v>
      </c>
      <c r="L181" s="96" t="s">
        <v>592</v>
      </c>
    </row>
    <row r="182" spans="1:12" hidden="1" x14ac:dyDescent="0.25">
      <c r="A182" s="90">
        <v>540147</v>
      </c>
      <c r="B182" s="91" t="s">
        <v>696</v>
      </c>
      <c r="C182" s="91" t="s">
        <v>694</v>
      </c>
      <c r="D182" s="91" t="s">
        <v>2</v>
      </c>
      <c r="E182" s="90">
        <v>4</v>
      </c>
      <c r="F182" s="93" t="str">
        <f>"05/31/74"</f>
        <v>05/31/74</v>
      </c>
      <c r="G182" s="94">
        <v>33508</v>
      </c>
      <c r="H182" s="94">
        <v>40728</v>
      </c>
      <c r="I182" s="93" t="str">
        <f>"09/27/1991"</f>
        <v>09/27/1991</v>
      </c>
      <c r="J182" s="92">
        <v>2</v>
      </c>
      <c r="K182" s="91" t="s">
        <v>593</v>
      </c>
      <c r="L182" s="90" t="s">
        <v>592</v>
      </c>
    </row>
    <row r="183" spans="1:12" hidden="1" x14ac:dyDescent="0.25">
      <c r="A183" s="90">
        <v>540148</v>
      </c>
      <c r="B183" s="91" t="s">
        <v>695</v>
      </c>
      <c r="C183" s="91" t="s">
        <v>694</v>
      </c>
      <c r="D183" s="91" t="s">
        <v>2</v>
      </c>
      <c r="E183" s="90">
        <v>4</v>
      </c>
      <c r="F183" s="93" t="str">
        <f>"06/28/74"</f>
        <v>06/28/74</v>
      </c>
      <c r="G183" s="94">
        <v>30918</v>
      </c>
      <c r="H183" s="94">
        <v>40728</v>
      </c>
      <c r="I183" s="93" t="str">
        <f>"08/24/1984"</f>
        <v>08/24/1984</v>
      </c>
      <c r="J183" s="92">
        <v>2</v>
      </c>
      <c r="K183" s="91"/>
      <c r="L183" s="90"/>
    </row>
    <row r="184" spans="1:12" hidden="1" x14ac:dyDescent="0.25">
      <c r="A184" s="96">
        <v>540149</v>
      </c>
      <c r="B184" s="97" t="s">
        <v>693</v>
      </c>
      <c r="C184" s="97" t="s">
        <v>686</v>
      </c>
      <c r="D184" s="97" t="s">
        <v>29</v>
      </c>
      <c r="E184" s="96">
        <v>10</v>
      </c>
      <c r="F184" s="101">
        <v>27362</v>
      </c>
      <c r="G184" s="100">
        <v>30410</v>
      </c>
      <c r="H184" s="100">
        <v>38915</v>
      </c>
      <c r="I184" s="99" t="str">
        <f>"04/04/1983"</f>
        <v>04/04/1983</v>
      </c>
      <c r="J184" s="98">
        <v>2</v>
      </c>
      <c r="K184" s="97"/>
      <c r="L184" s="96"/>
    </row>
    <row r="185" spans="1:12" hidden="1" x14ac:dyDescent="0.25">
      <c r="A185" s="90">
        <v>540275</v>
      </c>
      <c r="B185" s="91" t="s">
        <v>692</v>
      </c>
      <c r="C185" s="91" t="s">
        <v>686</v>
      </c>
      <c r="D185" s="91" t="s">
        <v>2</v>
      </c>
      <c r="E185" s="90">
        <v>10</v>
      </c>
      <c r="F185" s="93"/>
      <c r="G185" s="94">
        <v>38915</v>
      </c>
      <c r="H185" s="94">
        <v>38915</v>
      </c>
      <c r="I185" s="93" t="str">
        <f>"08/26/1977"</f>
        <v>08/26/1977</v>
      </c>
      <c r="J185" s="92">
        <v>2</v>
      </c>
      <c r="K185" s="91"/>
      <c r="L185" s="90"/>
    </row>
    <row r="186" spans="1:12" hidden="1" x14ac:dyDescent="0.25">
      <c r="A186" s="90">
        <v>540080</v>
      </c>
      <c r="B186" s="91" t="s">
        <v>691</v>
      </c>
      <c r="C186" s="91" t="s">
        <v>686</v>
      </c>
      <c r="D186" s="91" t="s">
        <v>2</v>
      </c>
      <c r="E186" s="90">
        <v>10</v>
      </c>
      <c r="F186" s="93"/>
      <c r="G186" s="94">
        <v>38915</v>
      </c>
      <c r="H186" s="94">
        <v>38915</v>
      </c>
      <c r="I186" s="93" t="str">
        <f>"03/16/1907"</f>
        <v>03/16/1907</v>
      </c>
      <c r="J186" s="92">
        <v>2</v>
      </c>
      <c r="K186" s="91"/>
      <c r="L186" s="90"/>
    </row>
    <row r="187" spans="1:12" hidden="1" x14ac:dyDescent="0.25">
      <c r="A187" s="90">
        <v>540150</v>
      </c>
      <c r="B187" s="91" t="s">
        <v>690</v>
      </c>
      <c r="C187" s="91" t="s">
        <v>686</v>
      </c>
      <c r="D187" s="91" t="s">
        <v>2</v>
      </c>
      <c r="E187" s="90">
        <v>10</v>
      </c>
      <c r="F187" s="93" t="str">
        <f>"02/08/74"</f>
        <v>02/08/74</v>
      </c>
      <c r="G187" s="94">
        <v>30699</v>
      </c>
      <c r="H187" s="94">
        <v>38915</v>
      </c>
      <c r="I187" s="93" t="str">
        <f>"01/18/1984"</f>
        <v>01/18/1984</v>
      </c>
      <c r="J187" s="92">
        <v>2</v>
      </c>
      <c r="K187" s="91"/>
      <c r="L187" s="90"/>
    </row>
    <row r="188" spans="1:12" hidden="1" x14ac:dyDescent="0.25">
      <c r="A188" s="90">
        <v>540151</v>
      </c>
      <c r="B188" s="91" t="s">
        <v>689</v>
      </c>
      <c r="C188" s="91" t="s">
        <v>686</v>
      </c>
      <c r="D188" s="91" t="s">
        <v>2</v>
      </c>
      <c r="E188" s="90">
        <v>10</v>
      </c>
      <c r="F188" s="93" t="str">
        <f>"02/01/74"</f>
        <v>02/01/74</v>
      </c>
      <c r="G188" s="94">
        <v>29126</v>
      </c>
      <c r="H188" s="94">
        <v>38915</v>
      </c>
      <c r="I188" s="93" t="str">
        <f>"09/28/1979"</f>
        <v>09/28/1979</v>
      </c>
      <c r="J188" s="92">
        <v>2</v>
      </c>
      <c r="K188" s="91"/>
      <c r="L188" s="90"/>
    </row>
    <row r="189" spans="1:12" hidden="1" x14ac:dyDescent="0.25">
      <c r="A189" s="90">
        <v>540094</v>
      </c>
      <c r="B189" s="91" t="s">
        <v>688</v>
      </c>
      <c r="C189" s="91" t="s">
        <v>686</v>
      </c>
      <c r="D189" s="91" t="s">
        <v>2</v>
      </c>
      <c r="E189" s="90">
        <v>10</v>
      </c>
      <c r="F189" s="93"/>
      <c r="G189" s="94">
        <v>38915</v>
      </c>
      <c r="H189" s="94">
        <v>38915</v>
      </c>
      <c r="I189" s="93" t="str">
        <f>"07/17/1906"</f>
        <v>07/17/1906</v>
      </c>
      <c r="J189" s="92">
        <v>2</v>
      </c>
      <c r="K189" s="91"/>
      <c r="L189" s="90"/>
    </row>
    <row r="190" spans="1:12" hidden="1" x14ac:dyDescent="0.25">
      <c r="A190" s="90">
        <v>540152</v>
      </c>
      <c r="B190" s="91" t="s">
        <v>687</v>
      </c>
      <c r="C190" s="91" t="s">
        <v>686</v>
      </c>
      <c r="D190" s="91" t="s">
        <v>2</v>
      </c>
      <c r="E190" s="90">
        <v>10</v>
      </c>
      <c r="F190" s="95">
        <v>27376</v>
      </c>
      <c r="G190" s="94">
        <v>29635</v>
      </c>
      <c r="H190" s="94">
        <v>38915</v>
      </c>
      <c r="I190" s="93" t="str">
        <f>"02/18/1981"</f>
        <v>02/18/1981</v>
      </c>
      <c r="J190" s="92">
        <v>2</v>
      </c>
      <c r="K190" s="91"/>
      <c r="L190" s="90"/>
    </row>
    <row r="191" spans="1:12" hidden="1" x14ac:dyDescent="0.25">
      <c r="A191" s="96">
        <v>540153</v>
      </c>
      <c r="B191" s="97" t="s">
        <v>685</v>
      </c>
      <c r="C191" s="97" t="s">
        <v>683</v>
      </c>
      <c r="D191" s="97" t="s">
        <v>29</v>
      </c>
      <c r="E191" s="96">
        <v>8</v>
      </c>
      <c r="F191" s="99" t="str">
        <f>"04/25/75"</f>
        <v>04/25/75</v>
      </c>
      <c r="G191" s="100">
        <v>31959</v>
      </c>
      <c r="H191" s="100">
        <v>40239</v>
      </c>
      <c r="I191" s="99" t="str">
        <f>"07/01/1987"</f>
        <v>07/01/1987</v>
      </c>
      <c r="J191" s="98">
        <v>2</v>
      </c>
      <c r="K191" s="97" t="s">
        <v>569</v>
      </c>
      <c r="L191" s="96" t="s">
        <v>592</v>
      </c>
    </row>
    <row r="192" spans="1:12" hidden="1" x14ac:dyDescent="0.25">
      <c r="A192" s="90">
        <v>540154</v>
      </c>
      <c r="B192" s="91" t="s">
        <v>684</v>
      </c>
      <c r="C192" s="91" t="s">
        <v>683</v>
      </c>
      <c r="D192" s="91" t="s">
        <v>2</v>
      </c>
      <c r="E192" s="90">
        <v>8</v>
      </c>
      <c r="F192" s="93" t="str">
        <f>"05/31/74"</f>
        <v>05/31/74</v>
      </c>
      <c r="G192" s="94">
        <v>32021</v>
      </c>
      <c r="H192" s="94">
        <v>40239</v>
      </c>
      <c r="I192" s="93" t="str">
        <f>"09/01/1987"</f>
        <v>09/01/1987</v>
      </c>
      <c r="J192" s="92">
        <v>2</v>
      </c>
      <c r="K192" s="91" t="s">
        <v>569</v>
      </c>
      <c r="L192" s="90" t="s">
        <v>592</v>
      </c>
    </row>
    <row r="193" spans="1:12" hidden="1" x14ac:dyDescent="0.25">
      <c r="A193" s="96">
        <v>540225</v>
      </c>
      <c r="B193" s="97" t="s">
        <v>682</v>
      </c>
      <c r="C193" s="97" t="s">
        <v>679</v>
      </c>
      <c r="D193" s="97" t="s">
        <v>29</v>
      </c>
      <c r="E193" s="96">
        <v>5</v>
      </c>
      <c r="F193" s="99" t="str">
        <f>"01/03/75"</f>
        <v>01/03/75</v>
      </c>
      <c r="G193" s="100">
        <v>33392</v>
      </c>
      <c r="H193" s="100">
        <v>41764</v>
      </c>
      <c r="I193" s="99" t="str">
        <f>"06/03/1991"</f>
        <v>06/03/1991</v>
      </c>
      <c r="J193" s="98">
        <v>2</v>
      </c>
      <c r="K193" s="97"/>
      <c r="L193" s="96"/>
    </row>
    <row r="194" spans="1:12" hidden="1" x14ac:dyDescent="0.25">
      <c r="A194" s="90">
        <v>540253</v>
      </c>
      <c r="B194" s="91" t="s">
        <v>681</v>
      </c>
      <c r="C194" s="91" t="s">
        <v>679</v>
      </c>
      <c r="D194" s="91" t="s">
        <v>2</v>
      </c>
      <c r="E194" s="90">
        <v>5</v>
      </c>
      <c r="F194" s="93" t="str">
        <f>"02/21/75"</f>
        <v>02/21/75</v>
      </c>
      <c r="G194" s="94">
        <v>33392</v>
      </c>
      <c r="H194" s="94">
        <v>41764</v>
      </c>
      <c r="I194" s="93" t="str">
        <f>"06/03/1991"</f>
        <v>06/03/1991</v>
      </c>
      <c r="J194" s="92">
        <v>2</v>
      </c>
      <c r="K194" s="91"/>
      <c r="L194" s="90"/>
    </row>
    <row r="195" spans="1:12" hidden="1" x14ac:dyDescent="0.25">
      <c r="A195" s="90">
        <v>540156</v>
      </c>
      <c r="B195" s="91" t="s">
        <v>680</v>
      </c>
      <c r="C195" s="91" t="s">
        <v>679</v>
      </c>
      <c r="D195" s="91" t="s">
        <v>2</v>
      </c>
      <c r="E195" s="90">
        <v>5</v>
      </c>
      <c r="F195" s="93" t="str">
        <f>"03/29/74"</f>
        <v>03/29/74</v>
      </c>
      <c r="G195" s="94">
        <v>33392</v>
      </c>
      <c r="H195" s="94">
        <v>41764</v>
      </c>
      <c r="I195" s="93" t="str">
        <f>"06/03/1991"</f>
        <v>06/03/1991</v>
      </c>
      <c r="J195" s="92">
        <v>2</v>
      </c>
      <c r="K195" s="91"/>
      <c r="L195" s="90"/>
    </row>
    <row r="196" spans="1:12" hidden="1" x14ac:dyDescent="0.25">
      <c r="A196" s="96">
        <v>540283</v>
      </c>
      <c r="B196" s="97" t="s">
        <v>678</v>
      </c>
      <c r="C196" s="97" t="s">
        <v>675</v>
      </c>
      <c r="D196" s="97" t="s">
        <v>29</v>
      </c>
      <c r="E196" s="96">
        <v>4</v>
      </c>
      <c r="F196" s="99" t="str">
        <f>"01/24/75"</f>
        <v>01/24/75</v>
      </c>
      <c r="G196" s="100">
        <v>32798</v>
      </c>
      <c r="H196" s="100">
        <v>40486</v>
      </c>
      <c r="I196" s="101">
        <v>32798</v>
      </c>
      <c r="J196" s="98">
        <v>2</v>
      </c>
      <c r="K196" s="97" t="s">
        <v>569</v>
      </c>
      <c r="L196" s="96" t="s">
        <v>592</v>
      </c>
    </row>
    <row r="197" spans="1:12" hidden="1" x14ac:dyDescent="0.25">
      <c r="A197" s="90">
        <v>540158</v>
      </c>
      <c r="B197" s="91" t="s">
        <v>677</v>
      </c>
      <c r="C197" s="91" t="s">
        <v>675</v>
      </c>
      <c r="D197" s="91" t="s">
        <v>2</v>
      </c>
      <c r="E197" s="90">
        <v>4</v>
      </c>
      <c r="F197" s="93" t="str">
        <f>"08/09/74"</f>
        <v>08/09/74</v>
      </c>
      <c r="G197" s="94">
        <v>30918</v>
      </c>
      <c r="H197" s="94">
        <v>40486</v>
      </c>
      <c r="I197" s="93" t="str">
        <f>"08/24/1984"</f>
        <v>08/24/1984</v>
      </c>
      <c r="J197" s="92">
        <v>2</v>
      </c>
      <c r="K197" s="91" t="s">
        <v>569</v>
      </c>
      <c r="L197" s="90" t="s">
        <v>592</v>
      </c>
    </row>
    <row r="198" spans="1:12" hidden="1" x14ac:dyDescent="0.25">
      <c r="A198" s="90">
        <v>540159</v>
      </c>
      <c r="B198" s="91" t="s">
        <v>676</v>
      </c>
      <c r="C198" s="91" t="s">
        <v>675</v>
      </c>
      <c r="D198" s="91" t="s">
        <v>2</v>
      </c>
      <c r="E198" s="90">
        <v>4</v>
      </c>
      <c r="F198" s="93" t="str">
        <f>"06/07/74"</f>
        <v>06/07/74</v>
      </c>
      <c r="G198" s="94">
        <v>32798</v>
      </c>
      <c r="H198" s="94">
        <v>40486</v>
      </c>
      <c r="I198" s="95">
        <v>32798</v>
      </c>
      <c r="J198" s="92">
        <v>2</v>
      </c>
      <c r="K198" s="91" t="s">
        <v>569</v>
      </c>
      <c r="L198" s="90" t="s">
        <v>592</v>
      </c>
    </row>
    <row r="199" spans="1:12" hidden="1" x14ac:dyDescent="0.25">
      <c r="A199" s="96">
        <v>540160</v>
      </c>
      <c r="B199" s="97" t="s">
        <v>674</v>
      </c>
      <c r="C199" s="97" t="s">
        <v>664</v>
      </c>
      <c r="D199" s="97" t="s">
        <v>29</v>
      </c>
      <c r="E199" s="96">
        <v>6</v>
      </c>
      <c r="F199" s="99" t="str">
        <f>"07/25/75"</f>
        <v>07/25/75</v>
      </c>
      <c r="G199" s="100">
        <v>31837</v>
      </c>
      <c r="H199" s="100">
        <v>41065</v>
      </c>
      <c r="I199" s="99" t="str">
        <f>"03/01/1987"</f>
        <v>03/01/1987</v>
      </c>
      <c r="J199" s="98">
        <v>2</v>
      </c>
      <c r="K199" s="97"/>
      <c r="L199" s="96"/>
    </row>
    <row r="200" spans="1:12" hidden="1" x14ac:dyDescent="0.25">
      <c r="A200" s="90">
        <v>540161</v>
      </c>
      <c r="B200" s="91" t="s">
        <v>673</v>
      </c>
      <c r="C200" s="91" t="s">
        <v>664</v>
      </c>
      <c r="D200" s="91" t="s">
        <v>2</v>
      </c>
      <c r="E200" s="90">
        <v>6</v>
      </c>
      <c r="F200" s="95">
        <v>27327</v>
      </c>
      <c r="G200" s="94">
        <v>31990</v>
      </c>
      <c r="H200" s="94">
        <v>41065</v>
      </c>
      <c r="I200" s="93" t="str">
        <f>"08/01/1987"</f>
        <v>08/01/1987</v>
      </c>
      <c r="J200" s="92">
        <v>2</v>
      </c>
      <c r="K200" s="91"/>
      <c r="L200" s="90"/>
    </row>
    <row r="201" spans="1:12" hidden="1" x14ac:dyDescent="0.25">
      <c r="A201" s="90">
        <v>540162</v>
      </c>
      <c r="B201" s="91" t="s">
        <v>672</v>
      </c>
      <c r="C201" s="91" t="s">
        <v>664</v>
      </c>
      <c r="D201" s="91" t="s">
        <v>2</v>
      </c>
      <c r="E201" s="90">
        <v>6</v>
      </c>
      <c r="F201" s="93" t="str">
        <f>"08/09/74"</f>
        <v>08/09/74</v>
      </c>
      <c r="G201" s="94">
        <v>31990</v>
      </c>
      <c r="H201" s="94">
        <v>41065</v>
      </c>
      <c r="I201" s="93" t="str">
        <f>"08/01/1987"</f>
        <v>08/01/1987</v>
      </c>
      <c r="J201" s="92">
        <v>2</v>
      </c>
      <c r="K201" s="91"/>
      <c r="L201" s="90"/>
    </row>
    <row r="202" spans="1:12" hidden="1" x14ac:dyDescent="0.25">
      <c r="A202" s="90">
        <v>540254</v>
      </c>
      <c r="B202" s="91" t="s">
        <v>671</v>
      </c>
      <c r="C202" s="91" t="s">
        <v>664</v>
      </c>
      <c r="D202" s="91" t="s">
        <v>2</v>
      </c>
      <c r="E202" s="90">
        <v>6</v>
      </c>
      <c r="F202" s="93" t="str">
        <f>"09/03/76"</f>
        <v>09/03/76</v>
      </c>
      <c r="G202" s="94">
        <v>41065</v>
      </c>
      <c r="H202" s="94">
        <v>41065</v>
      </c>
      <c r="I202" s="95">
        <v>31728</v>
      </c>
      <c r="J202" s="92">
        <v>2</v>
      </c>
      <c r="K202" s="91"/>
      <c r="L202" s="90"/>
    </row>
    <row r="203" spans="1:12" hidden="1" x14ac:dyDescent="0.25">
      <c r="A203" s="90">
        <v>540270</v>
      </c>
      <c r="B203" s="91" t="s">
        <v>670</v>
      </c>
      <c r="C203" s="91" t="s">
        <v>664</v>
      </c>
      <c r="D203" s="91" t="s">
        <v>2</v>
      </c>
      <c r="E203" s="90">
        <v>6</v>
      </c>
      <c r="F203" s="95">
        <v>27348</v>
      </c>
      <c r="G203" s="94">
        <v>41065</v>
      </c>
      <c r="H203" s="94">
        <v>41065</v>
      </c>
      <c r="I203" s="93" t="str">
        <f>"09/26/1912"</f>
        <v>09/26/1912</v>
      </c>
      <c r="J203" s="92">
        <v>2</v>
      </c>
      <c r="K203" s="91"/>
      <c r="L203" s="90"/>
    </row>
    <row r="204" spans="1:12" hidden="1" x14ac:dyDescent="0.25">
      <c r="A204" s="90">
        <v>540268</v>
      </c>
      <c r="B204" s="91" t="s">
        <v>669</v>
      </c>
      <c r="C204" s="91" t="s">
        <v>664</v>
      </c>
      <c r="D204" s="91" t="s">
        <v>2</v>
      </c>
      <c r="E204" s="90">
        <v>6</v>
      </c>
      <c r="F204" s="95">
        <v>27348</v>
      </c>
      <c r="G204" s="94">
        <v>31990</v>
      </c>
      <c r="H204" s="94">
        <v>41065</v>
      </c>
      <c r="I204" s="93" t="str">
        <f>"08/01/1987"</f>
        <v>08/01/1987</v>
      </c>
      <c r="J204" s="92">
        <v>2</v>
      </c>
      <c r="K204" s="91"/>
      <c r="L204" s="90"/>
    </row>
    <row r="205" spans="1:12" hidden="1" x14ac:dyDescent="0.25">
      <c r="A205" s="90">
        <v>540269</v>
      </c>
      <c r="B205" s="91" t="s">
        <v>668</v>
      </c>
      <c r="C205" s="91" t="s">
        <v>664</v>
      </c>
      <c r="D205" s="91" t="s">
        <v>2</v>
      </c>
      <c r="E205" s="90">
        <v>6</v>
      </c>
      <c r="F205" s="95">
        <v>27348</v>
      </c>
      <c r="G205" s="94">
        <v>31990</v>
      </c>
      <c r="H205" s="94">
        <v>41065</v>
      </c>
      <c r="I205" s="93" t="str">
        <f>"08/01/1987"</f>
        <v>08/01/1987</v>
      </c>
      <c r="J205" s="92">
        <v>2</v>
      </c>
      <c r="K205" s="91"/>
      <c r="L205" s="90"/>
    </row>
    <row r="206" spans="1:12" hidden="1" x14ac:dyDescent="0.25">
      <c r="A206" s="90">
        <v>540163</v>
      </c>
      <c r="B206" s="91" t="s">
        <v>667</v>
      </c>
      <c r="C206" s="91" t="s">
        <v>664</v>
      </c>
      <c r="D206" s="91" t="s">
        <v>2</v>
      </c>
      <c r="E206" s="90">
        <v>6</v>
      </c>
      <c r="F206" s="93" t="str">
        <f>"02/01/74"</f>
        <v>02/01/74</v>
      </c>
      <c r="G206" s="94">
        <v>29068</v>
      </c>
      <c r="H206" s="94">
        <v>41065</v>
      </c>
      <c r="I206" s="93" t="str">
        <f>"08/01/1979"</f>
        <v>08/01/1979</v>
      </c>
      <c r="J206" s="92">
        <v>2</v>
      </c>
      <c r="K206" s="91"/>
      <c r="L206" s="90"/>
    </row>
    <row r="207" spans="1:12" hidden="1" x14ac:dyDescent="0.25">
      <c r="A207" s="90">
        <v>540257</v>
      </c>
      <c r="B207" s="91" t="s">
        <v>666</v>
      </c>
      <c r="C207" s="91" t="s">
        <v>664</v>
      </c>
      <c r="D207" s="91" t="s">
        <v>2</v>
      </c>
      <c r="E207" s="90">
        <v>6</v>
      </c>
      <c r="F207" s="95">
        <v>27348</v>
      </c>
      <c r="G207" s="94">
        <v>31990</v>
      </c>
      <c r="H207" s="94">
        <v>41065</v>
      </c>
      <c r="I207" s="93" t="str">
        <f>"08/25/1987"</f>
        <v>08/25/1987</v>
      </c>
      <c r="J207" s="92">
        <v>2</v>
      </c>
      <c r="K207" s="91"/>
      <c r="L207" s="90"/>
    </row>
    <row r="208" spans="1:12" hidden="1" x14ac:dyDescent="0.25">
      <c r="A208" s="90">
        <v>540137</v>
      </c>
      <c r="B208" s="91" t="s">
        <v>665</v>
      </c>
      <c r="C208" s="91" t="s">
        <v>664</v>
      </c>
      <c r="D208" s="91" t="s">
        <v>2</v>
      </c>
      <c r="E208" s="90">
        <v>6</v>
      </c>
      <c r="F208" s="93"/>
      <c r="G208" s="94">
        <v>41065</v>
      </c>
      <c r="H208" s="94">
        <v>41065</v>
      </c>
      <c r="I208" s="93" t="str">
        <f>"06/05/1912"</f>
        <v>06/05/1912</v>
      </c>
      <c r="J208" s="92">
        <v>2</v>
      </c>
      <c r="K208" s="91"/>
      <c r="L208" s="90"/>
    </row>
    <row r="209" spans="1:12" hidden="1" x14ac:dyDescent="0.25">
      <c r="A209" s="96">
        <v>540164</v>
      </c>
      <c r="B209" s="97" t="s">
        <v>663</v>
      </c>
      <c r="C209" s="97" t="s">
        <v>655</v>
      </c>
      <c r="D209" s="97" t="s">
        <v>29</v>
      </c>
      <c r="E209" s="96">
        <v>3</v>
      </c>
      <c r="F209" s="99" t="str">
        <f>"04/18/75"</f>
        <v>04/18/75</v>
      </c>
      <c r="G209" s="100">
        <v>31946</v>
      </c>
      <c r="H209" s="100">
        <v>40941</v>
      </c>
      <c r="I209" s="99" t="str">
        <f>"06/18/1987"</f>
        <v>06/18/1987</v>
      </c>
      <c r="J209" s="98">
        <v>2</v>
      </c>
      <c r="K209" s="97"/>
      <c r="L209" s="96"/>
    </row>
    <row r="210" spans="1:12" hidden="1" x14ac:dyDescent="0.25">
      <c r="A210" s="90">
        <v>540165</v>
      </c>
      <c r="B210" s="91" t="s">
        <v>662</v>
      </c>
      <c r="C210" s="91" t="s">
        <v>655</v>
      </c>
      <c r="D210" s="91" t="s">
        <v>2</v>
      </c>
      <c r="E210" s="90">
        <v>3</v>
      </c>
      <c r="F210" s="93" t="str">
        <f>"08/09/74"</f>
        <v>08/09/74</v>
      </c>
      <c r="G210" s="94">
        <v>31399</v>
      </c>
      <c r="H210" s="94">
        <v>40941</v>
      </c>
      <c r="I210" s="95">
        <v>31399</v>
      </c>
      <c r="J210" s="92">
        <v>2</v>
      </c>
      <c r="K210" s="91"/>
      <c r="L210" s="90"/>
    </row>
    <row r="211" spans="1:12" hidden="1" x14ac:dyDescent="0.25">
      <c r="A211" s="90">
        <v>540166</v>
      </c>
      <c r="B211" s="91" t="s">
        <v>661</v>
      </c>
      <c r="C211" s="91" t="s">
        <v>655</v>
      </c>
      <c r="D211" s="91" t="s">
        <v>2</v>
      </c>
      <c r="E211" s="90">
        <v>3</v>
      </c>
      <c r="F211" s="93" t="str">
        <f>"02/01/74"</f>
        <v>02/01/74</v>
      </c>
      <c r="G211" s="94">
        <v>31399</v>
      </c>
      <c r="H211" s="94">
        <v>40941</v>
      </c>
      <c r="I211" s="95">
        <v>31399</v>
      </c>
      <c r="J211" s="92">
        <v>0</v>
      </c>
      <c r="K211" s="91"/>
      <c r="L211" s="90"/>
    </row>
    <row r="212" spans="1:12" hidden="1" x14ac:dyDescent="0.25">
      <c r="A212" s="90">
        <v>540222</v>
      </c>
      <c r="B212" s="91" t="s">
        <v>660</v>
      </c>
      <c r="C212" s="91" t="s">
        <v>655</v>
      </c>
      <c r="D212" s="91" t="s">
        <v>2</v>
      </c>
      <c r="E212" s="90">
        <v>3</v>
      </c>
      <c r="F212" s="95">
        <v>27383</v>
      </c>
      <c r="G212" s="94">
        <v>30718</v>
      </c>
      <c r="H212" s="94">
        <v>40941</v>
      </c>
      <c r="I212" s="93" t="str">
        <f>"02/06/1984"</f>
        <v>02/06/1984</v>
      </c>
      <c r="J212" s="92">
        <v>2</v>
      </c>
      <c r="K212" s="91"/>
      <c r="L212" s="90"/>
    </row>
    <row r="213" spans="1:12" hidden="1" x14ac:dyDescent="0.25">
      <c r="A213" s="90">
        <v>540167</v>
      </c>
      <c r="B213" s="91" t="s">
        <v>659</v>
      </c>
      <c r="C213" s="91" t="s">
        <v>655</v>
      </c>
      <c r="D213" s="91" t="s">
        <v>2</v>
      </c>
      <c r="E213" s="90">
        <v>3</v>
      </c>
      <c r="F213" s="93" t="str">
        <f>"04/09/76"</f>
        <v>04/09/76</v>
      </c>
      <c r="G213" s="94">
        <v>31475</v>
      </c>
      <c r="H213" s="94">
        <v>40941</v>
      </c>
      <c r="I213" s="93" t="str">
        <f>"03/04/1986"</f>
        <v>03/04/1986</v>
      </c>
      <c r="J213" s="92">
        <v>2</v>
      </c>
      <c r="K213" s="91"/>
      <c r="L213" s="90"/>
    </row>
    <row r="214" spans="1:12" hidden="1" x14ac:dyDescent="0.25">
      <c r="A214" s="90">
        <v>540081</v>
      </c>
      <c r="B214" s="91" t="s">
        <v>658</v>
      </c>
      <c r="C214" s="91" t="s">
        <v>655</v>
      </c>
      <c r="D214" s="91" t="s">
        <v>2</v>
      </c>
      <c r="E214" s="90">
        <v>3</v>
      </c>
      <c r="F214" s="93" t="str">
        <f>"03/15/74"</f>
        <v>03/15/74</v>
      </c>
      <c r="G214" s="94">
        <v>30056</v>
      </c>
      <c r="H214" s="94">
        <v>39484</v>
      </c>
      <c r="I214" s="93" t="str">
        <f>"04/15/1982"</f>
        <v>04/15/1982</v>
      </c>
      <c r="J214" s="92">
        <v>2</v>
      </c>
      <c r="K214" s="91"/>
      <c r="L214" s="90"/>
    </row>
    <row r="215" spans="1:12" hidden="1" x14ac:dyDescent="0.25">
      <c r="A215" s="90">
        <v>540168</v>
      </c>
      <c r="B215" s="91" t="s">
        <v>657</v>
      </c>
      <c r="C215" s="91" t="s">
        <v>655</v>
      </c>
      <c r="D215" s="91" t="s">
        <v>2</v>
      </c>
      <c r="E215" s="90">
        <v>3</v>
      </c>
      <c r="F215" s="93" t="str">
        <f>"03/29/74"</f>
        <v>03/29/74</v>
      </c>
      <c r="G215" s="94">
        <v>31399</v>
      </c>
      <c r="H215" s="94">
        <v>40941</v>
      </c>
      <c r="I215" s="95">
        <v>31399</v>
      </c>
      <c r="J215" s="92">
        <v>2</v>
      </c>
      <c r="K215" s="91"/>
      <c r="L215" s="90"/>
    </row>
    <row r="216" spans="1:12" hidden="1" x14ac:dyDescent="0.25">
      <c r="A216" s="90">
        <v>540271</v>
      </c>
      <c r="B216" s="91" t="s">
        <v>656</v>
      </c>
      <c r="C216" s="91" t="s">
        <v>655</v>
      </c>
      <c r="D216" s="91" t="s">
        <v>2</v>
      </c>
      <c r="E216" s="90">
        <v>3</v>
      </c>
      <c r="F216" s="95">
        <v>27348</v>
      </c>
      <c r="G216" s="94">
        <v>31399</v>
      </c>
      <c r="H216" s="94">
        <v>40941</v>
      </c>
      <c r="I216" s="95">
        <v>31399</v>
      </c>
      <c r="J216" s="92">
        <v>2</v>
      </c>
      <c r="K216" s="91"/>
      <c r="L216" s="90"/>
    </row>
    <row r="217" spans="1:12" x14ac:dyDescent="0.25">
      <c r="A217" s="96">
        <v>540169</v>
      </c>
      <c r="B217" s="97" t="s">
        <v>654</v>
      </c>
      <c r="C217" s="97" t="s">
        <v>647</v>
      </c>
      <c r="D217" s="97" t="s">
        <v>29</v>
      </c>
      <c r="E217" s="96">
        <v>1</v>
      </c>
      <c r="F217" s="99" t="str">
        <f>"04/25/75"</f>
        <v>04/25/75</v>
      </c>
      <c r="G217" s="100">
        <v>31034</v>
      </c>
      <c r="H217" s="100">
        <v>39980</v>
      </c>
      <c r="I217" s="101">
        <v>31034</v>
      </c>
      <c r="J217" s="98">
        <v>1</v>
      </c>
      <c r="K217" s="97" t="s">
        <v>653</v>
      </c>
      <c r="L217" s="96" t="s">
        <v>568</v>
      </c>
    </row>
    <row r="218" spans="1:12" x14ac:dyDescent="0.25">
      <c r="A218" s="90">
        <v>540170</v>
      </c>
      <c r="B218" s="91" t="s">
        <v>652</v>
      </c>
      <c r="C218" s="91" t="s">
        <v>647</v>
      </c>
      <c r="D218" s="91" t="s">
        <v>2</v>
      </c>
      <c r="E218" s="90">
        <v>1</v>
      </c>
      <c r="F218" s="93" t="str">
        <f>"06/07/74"</f>
        <v>06/07/74</v>
      </c>
      <c r="G218" s="94">
        <v>30987</v>
      </c>
      <c r="H218" s="94">
        <v>38989</v>
      </c>
      <c r="I218" s="95">
        <v>30987</v>
      </c>
      <c r="J218" s="92">
        <v>2</v>
      </c>
      <c r="K218" s="91"/>
      <c r="L218" s="90"/>
    </row>
    <row r="219" spans="1:12" x14ac:dyDescent="0.25">
      <c r="A219" s="90">
        <v>540171</v>
      </c>
      <c r="B219" s="91" t="s">
        <v>651</v>
      </c>
      <c r="C219" s="91" t="s">
        <v>647</v>
      </c>
      <c r="D219" s="91" t="s">
        <v>2</v>
      </c>
      <c r="E219" s="90">
        <v>1</v>
      </c>
      <c r="F219" s="93" t="str">
        <f>"06/28/74"</f>
        <v>06/28/74</v>
      </c>
      <c r="G219" s="94">
        <v>32234</v>
      </c>
      <c r="H219" s="94">
        <v>38989</v>
      </c>
      <c r="I219" s="93" t="str">
        <f>"04/01/1988"</f>
        <v>04/01/1988</v>
      </c>
      <c r="J219" s="92">
        <v>2</v>
      </c>
      <c r="K219" s="91"/>
      <c r="L219" s="90"/>
    </row>
    <row r="220" spans="1:12" x14ac:dyDescent="0.25">
      <c r="A220" s="90">
        <v>540286</v>
      </c>
      <c r="B220" s="91" t="s">
        <v>650</v>
      </c>
      <c r="C220" s="91" t="s">
        <v>647</v>
      </c>
      <c r="D220" s="91" t="s">
        <v>2</v>
      </c>
      <c r="E220" s="90">
        <v>1</v>
      </c>
      <c r="F220" s="95">
        <v>29910</v>
      </c>
      <c r="G220" s="94">
        <v>31110</v>
      </c>
      <c r="H220" s="94">
        <v>38989</v>
      </c>
      <c r="I220" s="93" t="str">
        <f>"03/04/1985"</f>
        <v>03/04/1985</v>
      </c>
      <c r="J220" s="92">
        <v>2</v>
      </c>
      <c r="K220" s="91"/>
      <c r="L220" s="90"/>
    </row>
    <row r="221" spans="1:12" x14ac:dyDescent="0.25">
      <c r="A221" s="102">
        <v>540173</v>
      </c>
      <c r="B221" s="103" t="s">
        <v>649</v>
      </c>
      <c r="C221" s="103" t="s">
        <v>647</v>
      </c>
      <c r="D221" s="103" t="s">
        <v>2</v>
      </c>
      <c r="E221" s="102">
        <v>1</v>
      </c>
      <c r="F221" s="105" t="str">
        <f>"05/21/76"</f>
        <v>05/21/76</v>
      </c>
      <c r="G221" s="106">
        <v>32021</v>
      </c>
      <c r="H221" s="106">
        <v>38989</v>
      </c>
      <c r="I221" s="105" t="str">
        <f>"09/01/1987"</f>
        <v>09/01/1987</v>
      </c>
      <c r="J221" s="104">
        <v>2</v>
      </c>
      <c r="K221" s="103"/>
      <c r="L221" s="102"/>
    </row>
    <row r="222" spans="1:12" x14ac:dyDescent="0.25">
      <c r="A222" s="90">
        <v>540174</v>
      </c>
      <c r="B222" s="91" t="s">
        <v>648</v>
      </c>
      <c r="C222" s="91" t="s">
        <v>647</v>
      </c>
      <c r="D222" s="91" t="s">
        <v>2</v>
      </c>
      <c r="E222" s="90">
        <v>1</v>
      </c>
      <c r="F222" s="93" t="str">
        <f>"06/28/74"</f>
        <v>06/28/74</v>
      </c>
      <c r="G222" s="94">
        <v>33344</v>
      </c>
      <c r="H222" s="94">
        <v>39980</v>
      </c>
      <c r="I222" s="93" t="str">
        <f>"04/16/1991"</f>
        <v>04/16/1991</v>
      </c>
      <c r="J222" s="92">
        <v>2</v>
      </c>
      <c r="K222" s="91"/>
      <c r="L222" s="90"/>
    </row>
    <row r="223" spans="1:12" hidden="1" x14ac:dyDescent="0.25">
      <c r="A223" s="96">
        <v>540175</v>
      </c>
      <c r="B223" s="97" t="s">
        <v>646</v>
      </c>
      <c r="C223" s="97" t="s">
        <v>638</v>
      </c>
      <c r="D223" s="97" t="s">
        <v>29</v>
      </c>
      <c r="E223" s="96">
        <v>7</v>
      </c>
      <c r="F223" s="99" t="str">
        <f>"04/18/75"</f>
        <v>04/18/75</v>
      </c>
      <c r="G223" s="100">
        <v>33508</v>
      </c>
      <c r="H223" s="100">
        <v>40450</v>
      </c>
      <c r="I223" s="99" t="str">
        <f>"09/27/1991"</f>
        <v>09/27/1991</v>
      </c>
      <c r="J223" s="98">
        <v>1</v>
      </c>
      <c r="K223" s="97"/>
      <c r="L223" s="96"/>
    </row>
    <row r="224" spans="1:12" hidden="1" x14ac:dyDescent="0.25">
      <c r="A224" s="90">
        <v>540267</v>
      </c>
      <c r="B224" s="91" t="s">
        <v>645</v>
      </c>
      <c r="C224" s="91" t="s">
        <v>638</v>
      </c>
      <c r="D224" s="91" t="s">
        <v>2</v>
      </c>
      <c r="E224" s="90">
        <v>7</v>
      </c>
      <c r="F224" s="95">
        <v>27355</v>
      </c>
      <c r="G224" s="94">
        <v>33575</v>
      </c>
      <c r="H224" s="94">
        <v>40450</v>
      </c>
      <c r="I224" s="95">
        <v>33575</v>
      </c>
      <c r="J224" s="92">
        <v>1</v>
      </c>
      <c r="K224" s="91"/>
      <c r="L224" s="90"/>
    </row>
    <row r="225" spans="1:12" hidden="1" x14ac:dyDescent="0.25">
      <c r="A225" s="90">
        <v>540177</v>
      </c>
      <c r="B225" s="91" t="s">
        <v>644</v>
      </c>
      <c r="C225" s="91" t="s">
        <v>638</v>
      </c>
      <c r="D225" s="91" t="s">
        <v>2</v>
      </c>
      <c r="E225" s="90">
        <v>7</v>
      </c>
      <c r="F225" s="93" t="str">
        <f>"02/15/74"</f>
        <v>02/15/74</v>
      </c>
      <c r="G225" s="94">
        <v>31870</v>
      </c>
      <c r="H225" s="94">
        <v>40450</v>
      </c>
      <c r="I225" s="93" t="str">
        <f>"04/03/1987"</f>
        <v>04/03/1987</v>
      </c>
      <c r="J225" s="92">
        <v>1</v>
      </c>
      <c r="K225" s="91"/>
      <c r="L225" s="90"/>
    </row>
    <row r="226" spans="1:12" hidden="1" x14ac:dyDescent="0.25">
      <c r="A226" s="90">
        <v>540178</v>
      </c>
      <c r="B226" s="91" t="s">
        <v>643</v>
      </c>
      <c r="C226" s="91" t="s">
        <v>638</v>
      </c>
      <c r="D226" s="91" t="s">
        <v>2</v>
      </c>
      <c r="E226" s="90">
        <v>7</v>
      </c>
      <c r="F226" s="93" t="str">
        <f>"04/01/77"</f>
        <v>04/01/77</v>
      </c>
      <c r="G226" s="94">
        <v>30918</v>
      </c>
      <c r="H226" s="94">
        <v>40450</v>
      </c>
      <c r="I226" s="93" t="str">
        <f>"08/24/1984"</f>
        <v>08/24/1984</v>
      </c>
      <c r="J226" s="92">
        <v>1</v>
      </c>
      <c r="K226" s="91"/>
      <c r="L226" s="90"/>
    </row>
    <row r="227" spans="1:12" hidden="1" x14ac:dyDescent="0.25">
      <c r="A227" s="90">
        <v>540264</v>
      </c>
      <c r="B227" s="91" t="s">
        <v>642</v>
      </c>
      <c r="C227" s="91" t="s">
        <v>638</v>
      </c>
      <c r="D227" s="91" t="s">
        <v>2</v>
      </c>
      <c r="E227" s="90">
        <v>7</v>
      </c>
      <c r="F227" s="95">
        <v>27348</v>
      </c>
      <c r="G227" s="94">
        <v>30918</v>
      </c>
      <c r="H227" s="94">
        <v>40450</v>
      </c>
      <c r="I227" s="93" t="str">
        <f>"08/24/1984"</f>
        <v>08/24/1984</v>
      </c>
      <c r="J227" s="92">
        <v>1</v>
      </c>
      <c r="K227" s="91"/>
      <c r="L227" s="90"/>
    </row>
    <row r="228" spans="1:12" hidden="1" x14ac:dyDescent="0.25">
      <c r="A228" s="90">
        <v>540266</v>
      </c>
      <c r="B228" s="91" t="s">
        <v>641</v>
      </c>
      <c r="C228" s="91" t="s">
        <v>638</v>
      </c>
      <c r="D228" s="91" t="s">
        <v>2</v>
      </c>
      <c r="E228" s="90">
        <v>7</v>
      </c>
      <c r="F228" s="93" t="str">
        <f>"01/10/75"</f>
        <v>01/10/75</v>
      </c>
      <c r="G228" s="94">
        <v>30918</v>
      </c>
      <c r="H228" s="94">
        <v>40450</v>
      </c>
      <c r="I228" s="93" t="str">
        <f>"08/24/1984"</f>
        <v>08/24/1984</v>
      </c>
      <c r="J228" s="92">
        <v>1</v>
      </c>
      <c r="K228" s="91"/>
      <c r="L228" s="90"/>
    </row>
    <row r="229" spans="1:12" hidden="1" x14ac:dyDescent="0.25">
      <c r="A229" s="90">
        <v>540265</v>
      </c>
      <c r="B229" s="91" t="s">
        <v>640</v>
      </c>
      <c r="C229" s="91" t="s">
        <v>638</v>
      </c>
      <c r="D229" s="91" t="s">
        <v>2</v>
      </c>
      <c r="E229" s="90">
        <v>7</v>
      </c>
      <c r="F229" s="95">
        <v>27348</v>
      </c>
      <c r="G229" s="94">
        <v>30949</v>
      </c>
      <c r="H229" s="94">
        <v>40450</v>
      </c>
      <c r="I229" s="93" t="str">
        <f>"09/24/1984"</f>
        <v>09/24/1984</v>
      </c>
      <c r="J229" s="92">
        <v>1</v>
      </c>
      <c r="K229" s="91"/>
      <c r="L229" s="90"/>
    </row>
    <row r="230" spans="1:12" hidden="1" x14ac:dyDescent="0.25">
      <c r="A230" s="90">
        <v>540176</v>
      </c>
      <c r="B230" s="91" t="s">
        <v>639</v>
      </c>
      <c r="C230" s="91" t="s">
        <v>638</v>
      </c>
      <c r="D230" s="91" t="s">
        <v>2</v>
      </c>
      <c r="E230" s="90">
        <v>7</v>
      </c>
      <c r="F230" s="93" t="str">
        <f>"08/09/74"</f>
        <v>08/09/74</v>
      </c>
      <c r="G230" s="94">
        <v>30935</v>
      </c>
      <c r="H230" s="94">
        <v>40450</v>
      </c>
      <c r="I230" s="93" t="str">
        <f>"09/10/1984"</f>
        <v>09/10/1984</v>
      </c>
      <c r="J230" s="92">
        <v>1</v>
      </c>
      <c r="K230" s="91"/>
      <c r="L230" s="90"/>
    </row>
    <row r="231" spans="1:12" hidden="1" x14ac:dyDescent="0.25">
      <c r="A231" s="96">
        <v>540224</v>
      </c>
      <c r="B231" s="97" t="s">
        <v>637</v>
      </c>
      <c r="C231" s="97" t="s">
        <v>630</v>
      </c>
      <c r="D231" s="97" t="s">
        <v>29</v>
      </c>
      <c r="E231" s="96">
        <v>5</v>
      </c>
      <c r="F231" s="99" t="str">
        <f>"04/25/75"</f>
        <v>04/25/75</v>
      </c>
      <c r="G231" s="100">
        <v>33239</v>
      </c>
      <c r="H231" s="100">
        <v>40941</v>
      </c>
      <c r="I231" s="99" t="str">
        <f>"01/01/1991"</f>
        <v>01/01/1991</v>
      </c>
      <c r="J231" s="98">
        <v>2</v>
      </c>
      <c r="K231" s="97"/>
      <c r="L231" s="96"/>
    </row>
    <row r="232" spans="1:12" hidden="1" x14ac:dyDescent="0.25">
      <c r="A232" s="90">
        <v>540262</v>
      </c>
      <c r="B232" s="91" t="s">
        <v>636</v>
      </c>
      <c r="C232" s="91" t="s">
        <v>630</v>
      </c>
      <c r="D232" s="91" t="s">
        <v>2</v>
      </c>
      <c r="E232" s="90">
        <v>5</v>
      </c>
      <c r="F232" s="93" t="str">
        <f>"01/24/74"</f>
        <v>01/24/74</v>
      </c>
      <c r="G232" s="94">
        <v>30949</v>
      </c>
      <c r="H232" s="94">
        <v>40941</v>
      </c>
      <c r="I232" s="93" t="str">
        <f>"09/24/1984"</f>
        <v>09/24/1984</v>
      </c>
      <c r="J232" s="92">
        <v>2</v>
      </c>
      <c r="K232" s="91"/>
      <c r="L232" s="90"/>
    </row>
    <row r="233" spans="1:12" hidden="1" x14ac:dyDescent="0.25">
      <c r="A233" s="90">
        <v>540179</v>
      </c>
      <c r="B233" s="91" t="s">
        <v>635</v>
      </c>
      <c r="C233" s="91" t="s">
        <v>630</v>
      </c>
      <c r="D233" s="91" t="s">
        <v>2</v>
      </c>
      <c r="E233" s="90">
        <v>5</v>
      </c>
      <c r="F233" s="93" t="str">
        <f>"08/09/74"</f>
        <v>08/09/74</v>
      </c>
      <c r="G233" s="94">
        <v>33315</v>
      </c>
      <c r="H233" s="94">
        <v>40941</v>
      </c>
      <c r="I233" s="93" t="str">
        <f>"03/18/1991"</f>
        <v>03/18/1991</v>
      </c>
      <c r="J233" s="92">
        <v>2</v>
      </c>
      <c r="K233" s="91"/>
      <c r="L233" s="90"/>
    </row>
    <row r="234" spans="1:12" hidden="1" x14ac:dyDescent="0.25">
      <c r="A234" s="90">
        <v>540180</v>
      </c>
      <c r="B234" s="91" t="s">
        <v>634</v>
      </c>
      <c r="C234" s="91" t="s">
        <v>630</v>
      </c>
      <c r="D234" s="91" t="s">
        <v>2</v>
      </c>
      <c r="E234" s="90">
        <v>5</v>
      </c>
      <c r="F234" s="93" t="str">
        <f>"08/09/74"</f>
        <v>08/09/74</v>
      </c>
      <c r="G234" s="94">
        <v>30918</v>
      </c>
      <c r="H234" s="94">
        <v>40941</v>
      </c>
      <c r="I234" s="93" t="str">
        <f>"08/24/1984"</f>
        <v>08/24/1984</v>
      </c>
      <c r="J234" s="92">
        <v>2</v>
      </c>
      <c r="K234" s="91"/>
      <c r="L234" s="90"/>
    </row>
    <row r="235" spans="1:12" hidden="1" x14ac:dyDescent="0.25">
      <c r="A235" s="90">
        <v>540132</v>
      </c>
      <c r="B235" s="91" t="s">
        <v>633</v>
      </c>
      <c r="C235" s="91" t="s">
        <v>630</v>
      </c>
      <c r="D235" s="91" t="s">
        <v>2</v>
      </c>
      <c r="E235" s="90">
        <v>5</v>
      </c>
      <c r="F235" s="93" t="str">
        <f>"01/31/75"</f>
        <v>01/31/75</v>
      </c>
      <c r="G235" s="94">
        <v>38755</v>
      </c>
      <c r="H235" s="94">
        <v>40941</v>
      </c>
      <c r="I235" s="93" t="str">
        <f>"02/07/1906"</f>
        <v>02/07/1906</v>
      </c>
      <c r="J235" s="92">
        <v>2</v>
      </c>
      <c r="K235" s="91"/>
      <c r="L235" s="90"/>
    </row>
    <row r="236" spans="1:12" hidden="1" x14ac:dyDescent="0.25">
      <c r="A236" s="90">
        <v>540182</v>
      </c>
      <c r="B236" s="91" t="s">
        <v>632</v>
      </c>
      <c r="C236" s="91" t="s">
        <v>630</v>
      </c>
      <c r="D236" s="91" t="s">
        <v>2</v>
      </c>
      <c r="E236" s="90">
        <v>5</v>
      </c>
      <c r="F236" s="93" t="str">
        <f>"05/31/74"</f>
        <v>05/31/74</v>
      </c>
      <c r="G236" s="94">
        <v>32402</v>
      </c>
      <c r="H236" s="94">
        <v>40941</v>
      </c>
      <c r="I236" s="93" t="str">
        <f>"09/16/1988"</f>
        <v>09/16/1988</v>
      </c>
      <c r="J236" s="92">
        <v>2</v>
      </c>
      <c r="K236" s="91"/>
      <c r="L236" s="90"/>
    </row>
    <row r="237" spans="1:12" hidden="1" x14ac:dyDescent="0.25">
      <c r="A237" s="90">
        <v>540263</v>
      </c>
      <c r="B237" s="91" t="s">
        <v>631</v>
      </c>
      <c r="C237" s="91" t="s">
        <v>630</v>
      </c>
      <c r="D237" s="91" t="s">
        <v>2</v>
      </c>
      <c r="E237" s="90">
        <v>5</v>
      </c>
      <c r="F237" s="93" t="str">
        <f>"02/25/77"</f>
        <v>02/25/77</v>
      </c>
      <c r="G237" s="94">
        <v>30935</v>
      </c>
      <c r="H237" s="94">
        <v>40941</v>
      </c>
      <c r="I237" s="93" t="str">
        <f>"09/10/1984"</f>
        <v>09/10/1984</v>
      </c>
      <c r="J237" s="92">
        <v>2</v>
      </c>
      <c r="K237" s="91"/>
      <c r="L237" s="90"/>
    </row>
    <row r="238" spans="1:12" hidden="1" x14ac:dyDescent="0.25">
      <c r="A238" s="96">
        <v>540183</v>
      </c>
      <c r="B238" s="97" t="s">
        <v>629</v>
      </c>
      <c r="C238" s="97" t="s">
        <v>626</v>
      </c>
      <c r="D238" s="97" t="s">
        <v>29</v>
      </c>
      <c r="E238" s="96">
        <v>5</v>
      </c>
      <c r="F238" s="99" t="str">
        <f>"04/25/75"</f>
        <v>04/25/75</v>
      </c>
      <c r="G238" s="100">
        <v>30935</v>
      </c>
      <c r="H238" s="100">
        <v>40970</v>
      </c>
      <c r="I238" s="99" t="str">
        <f>"09/10/1984"</f>
        <v>09/10/1984</v>
      </c>
      <c r="J238" s="98">
        <v>2</v>
      </c>
      <c r="K238" s="97"/>
      <c r="L238" s="96"/>
    </row>
    <row r="239" spans="1:12" hidden="1" x14ac:dyDescent="0.25">
      <c r="A239" s="90">
        <v>540184</v>
      </c>
      <c r="B239" s="91" t="s">
        <v>628</v>
      </c>
      <c r="C239" s="91" t="s">
        <v>626</v>
      </c>
      <c r="D239" s="91" t="s">
        <v>2</v>
      </c>
      <c r="E239" s="90">
        <v>5</v>
      </c>
      <c r="F239" s="93" t="str">
        <f>"08/09/74"</f>
        <v>08/09/74</v>
      </c>
      <c r="G239" s="94">
        <v>28825</v>
      </c>
      <c r="H239" s="94">
        <v>40970</v>
      </c>
      <c r="I239" s="95">
        <v>28825</v>
      </c>
      <c r="J239" s="92">
        <v>2</v>
      </c>
      <c r="K239" s="91"/>
      <c r="L239" s="90"/>
    </row>
    <row r="240" spans="1:12" hidden="1" x14ac:dyDescent="0.25">
      <c r="A240" s="90">
        <v>540185</v>
      </c>
      <c r="B240" s="91" t="s">
        <v>627</v>
      </c>
      <c r="C240" s="91" t="s">
        <v>626</v>
      </c>
      <c r="D240" s="91" t="s">
        <v>2</v>
      </c>
      <c r="E240" s="90">
        <v>5</v>
      </c>
      <c r="F240" s="93" t="str">
        <f>"06/28/74"</f>
        <v>06/28/74</v>
      </c>
      <c r="G240" s="94">
        <v>28858</v>
      </c>
      <c r="H240" s="94">
        <v>40970</v>
      </c>
      <c r="I240" s="93" t="str">
        <f>"01/03/1979"</f>
        <v>01/03/1979</v>
      </c>
      <c r="J240" s="92">
        <v>2</v>
      </c>
      <c r="K240" s="91"/>
      <c r="L240" s="90"/>
    </row>
    <row r="241" spans="1:12" x14ac:dyDescent="0.25">
      <c r="A241" s="96">
        <v>540186</v>
      </c>
      <c r="B241" s="97" t="s">
        <v>625</v>
      </c>
      <c r="C241" s="97" t="s">
        <v>623</v>
      </c>
      <c r="D241" s="97" t="s">
        <v>29</v>
      </c>
      <c r="E241" s="96">
        <v>1</v>
      </c>
      <c r="F241" s="99" t="str">
        <f>"01/03/75"</f>
        <v>01/03/75</v>
      </c>
      <c r="G241" s="100">
        <v>29530</v>
      </c>
      <c r="H241" s="100">
        <v>40212</v>
      </c>
      <c r="I241" s="101">
        <v>29530</v>
      </c>
      <c r="J241" s="98">
        <v>2</v>
      </c>
      <c r="K241" s="97" t="s">
        <v>569</v>
      </c>
      <c r="L241" s="96" t="s">
        <v>592</v>
      </c>
    </row>
    <row r="242" spans="1:12" x14ac:dyDescent="0.25">
      <c r="A242" s="90">
        <v>540187</v>
      </c>
      <c r="B242" s="91" t="s">
        <v>624</v>
      </c>
      <c r="C242" s="91" t="s">
        <v>623</v>
      </c>
      <c r="D242" s="91" t="s">
        <v>2</v>
      </c>
      <c r="E242" s="90">
        <v>1</v>
      </c>
      <c r="F242" s="93" t="str">
        <f>"05/31/74"</f>
        <v>05/31/74</v>
      </c>
      <c r="G242" s="94">
        <v>29068</v>
      </c>
      <c r="H242" s="94">
        <v>40212</v>
      </c>
      <c r="I242" s="93" t="str">
        <f>"08/01/1979"</f>
        <v>08/01/1979</v>
      </c>
      <c r="J242" s="92">
        <v>2</v>
      </c>
      <c r="K242" s="91" t="s">
        <v>569</v>
      </c>
      <c r="L242" s="90" t="s">
        <v>592</v>
      </c>
    </row>
    <row r="243" spans="1:12" hidden="1" x14ac:dyDescent="0.25">
      <c r="A243" s="96">
        <v>540188</v>
      </c>
      <c r="B243" s="97" t="s">
        <v>622</v>
      </c>
      <c r="C243" s="97" t="s">
        <v>619</v>
      </c>
      <c r="D243" s="97" t="s">
        <v>29</v>
      </c>
      <c r="E243" s="96">
        <v>6</v>
      </c>
      <c r="F243" s="101">
        <v>27376</v>
      </c>
      <c r="G243" s="100">
        <v>31959</v>
      </c>
      <c r="H243" s="100">
        <v>40757</v>
      </c>
      <c r="I243" s="99" t="str">
        <f>"07/01/1987"</f>
        <v>07/01/1987</v>
      </c>
      <c r="J243" s="98">
        <v>2</v>
      </c>
      <c r="K243" s="97"/>
      <c r="L243" s="96"/>
    </row>
    <row r="244" spans="1:12" hidden="1" x14ac:dyDescent="0.25">
      <c r="A244" s="90">
        <v>540189</v>
      </c>
      <c r="B244" s="91" t="s">
        <v>621</v>
      </c>
      <c r="C244" s="91" t="s">
        <v>619</v>
      </c>
      <c r="D244" s="91" t="s">
        <v>2</v>
      </c>
      <c r="E244" s="90">
        <v>6</v>
      </c>
      <c r="F244" s="93" t="str">
        <f>"08/09/74"</f>
        <v>08/09/74</v>
      </c>
      <c r="G244" s="94">
        <v>40081</v>
      </c>
      <c r="H244" s="94">
        <v>40757</v>
      </c>
      <c r="I244" s="95">
        <v>28850</v>
      </c>
      <c r="J244" s="92">
        <v>2</v>
      </c>
      <c r="K244" s="91"/>
      <c r="L244" s="90"/>
    </row>
    <row r="245" spans="1:12" hidden="1" x14ac:dyDescent="0.25">
      <c r="A245" s="90">
        <v>540190</v>
      </c>
      <c r="B245" s="91" t="s">
        <v>620</v>
      </c>
      <c r="C245" s="91" t="s">
        <v>619</v>
      </c>
      <c r="D245" s="91" t="s">
        <v>2</v>
      </c>
      <c r="E245" s="90">
        <v>6</v>
      </c>
      <c r="F245" s="93" t="str">
        <f>"06/28/74"</f>
        <v>06/28/74</v>
      </c>
      <c r="G245" s="94">
        <v>31990</v>
      </c>
      <c r="H245" s="94">
        <v>40081</v>
      </c>
      <c r="I245" s="93" t="str">
        <f>"08/01/1987"</f>
        <v>08/01/1987</v>
      </c>
      <c r="J245" s="92">
        <v>2</v>
      </c>
      <c r="K245" s="91"/>
      <c r="L245" s="90"/>
    </row>
    <row r="246" spans="1:12" hidden="1" x14ac:dyDescent="0.25">
      <c r="A246" s="96">
        <v>540191</v>
      </c>
      <c r="B246" s="97" t="s">
        <v>618</v>
      </c>
      <c r="C246" s="97" t="s">
        <v>612</v>
      </c>
      <c r="D246" s="97" t="s">
        <v>29</v>
      </c>
      <c r="E246" s="96">
        <v>7</v>
      </c>
      <c r="F246" s="101">
        <v>27376</v>
      </c>
      <c r="G246" s="100">
        <v>31959</v>
      </c>
      <c r="H246" s="100">
        <v>40365</v>
      </c>
      <c r="I246" s="99" t="str">
        <f>"07/01/1987"</f>
        <v>07/01/1987</v>
      </c>
      <c r="J246" s="98">
        <v>2</v>
      </c>
      <c r="K246" s="97"/>
      <c r="L246" s="96"/>
    </row>
    <row r="247" spans="1:12" hidden="1" x14ac:dyDescent="0.25">
      <c r="A247" s="90">
        <v>540260</v>
      </c>
      <c r="B247" s="91" t="s">
        <v>617</v>
      </c>
      <c r="C247" s="91" t="s">
        <v>612</v>
      </c>
      <c r="D247" s="91" t="s">
        <v>2</v>
      </c>
      <c r="E247" s="90">
        <v>7</v>
      </c>
      <c r="F247" s="95">
        <v>27355</v>
      </c>
      <c r="G247" s="94">
        <v>30883</v>
      </c>
      <c r="H247" s="94">
        <v>40365</v>
      </c>
      <c r="I247" s="93" t="str">
        <f>"07/20/1984"</f>
        <v>07/20/1984</v>
      </c>
      <c r="J247" s="92">
        <v>2</v>
      </c>
      <c r="K247" s="91"/>
      <c r="L247" s="90"/>
    </row>
    <row r="248" spans="1:12" hidden="1" x14ac:dyDescent="0.25">
      <c r="A248" s="90">
        <v>540192</v>
      </c>
      <c r="B248" s="91" t="s">
        <v>616</v>
      </c>
      <c r="C248" s="91" t="s">
        <v>612</v>
      </c>
      <c r="D248" s="91" t="s">
        <v>2</v>
      </c>
      <c r="E248" s="90">
        <v>7</v>
      </c>
      <c r="F248" s="93" t="str">
        <f>"02/01/74"</f>
        <v>02/01/74</v>
      </c>
      <c r="G248" s="94">
        <v>30883</v>
      </c>
      <c r="H248" s="94">
        <v>40365</v>
      </c>
      <c r="I248" s="93" t="str">
        <f>"07/20/1984"</f>
        <v>07/20/1984</v>
      </c>
      <c r="J248" s="92">
        <v>2</v>
      </c>
      <c r="K248" s="91"/>
      <c r="L248" s="90"/>
    </row>
    <row r="249" spans="1:12" hidden="1" x14ac:dyDescent="0.25">
      <c r="A249" s="90">
        <v>540193</v>
      </c>
      <c r="B249" s="91" t="s">
        <v>615</v>
      </c>
      <c r="C249" s="91" t="s">
        <v>612</v>
      </c>
      <c r="D249" s="91" t="s">
        <v>2</v>
      </c>
      <c r="E249" s="90">
        <v>7</v>
      </c>
      <c r="F249" s="95">
        <v>27390</v>
      </c>
      <c r="G249" s="94">
        <v>31990</v>
      </c>
      <c r="H249" s="94">
        <v>40365</v>
      </c>
      <c r="I249" s="93" t="str">
        <f>"08/01/1987"</f>
        <v>08/01/1987</v>
      </c>
      <c r="J249" s="92">
        <v>2</v>
      </c>
      <c r="K249" s="91"/>
      <c r="L249" s="90"/>
    </row>
    <row r="250" spans="1:12" hidden="1" x14ac:dyDescent="0.25">
      <c r="A250" s="90">
        <v>540194</v>
      </c>
      <c r="B250" s="91" t="s">
        <v>614</v>
      </c>
      <c r="C250" s="91" t="s">
        <v>612</v>
      </c>
      <c r="D250" s="91" t="s">
        <v>2</v>
      </c>
      <c r="E250" s="90">
        <v>7</v>
      </c>
      <c r="F250" s="93" t="str">
        <f>"02/08/74"</f>
        <v>02/08/74</v>
      </c>
      <c r="G250" s="94">
        <v>29082</v>
      </c>
      <c r="H250" s="94">
        <v>40365</v>
      </c>
      <c r="I250" s="93" t="str">
        <f>"08/15/1979"</f>
        <v>08/15/1979</v>
      </c>
      <c r="J250" s="92">
        <v>2</v>
      </c>
      <c r="K250" s="91"/>
      <c r="L250" s="90"/>
    </row>
    <row r="251" spans="1:12" hidden="1" x14ac:dyDescent="0.25">
      <c r="A251" s="90">
        <v>540261</v>
      </c>
      <c r="B251" s="91" t="s">
        <v>613</v>
      </c>
      <c r="C251" s="91" t="s">
        <v>612</v>
      </c>
      <c r="D251" s="91" t="s">
        <v>2</v>
      </c>
      <c r="E251" s="90">
        <v>7</v>
      </c>
      <c r="F251" s="95">
        <v>27383</v>
      </c>
      <c r="G251" s="94">
        <v>30935</v>
      </c>
      <c r="H251" s="94">
        <v>40365</v>
      </c>
      <c r="I251" s="93" t="str">
        <f>"09/10/1984"</f>
        <v>09/10/1984</v>
      </c>
      <c r="J251" s="92">
        <v>2</v>
      </c>
      <c r="K251" s="91"/>
      <c r="L251" s="90"/>
    </row>
    <row r="252" spans="1:12" hidden="1" x14ac:dyDescent="0.25">
      <c r="A252" s="96">
        <v>540277</v>
      </c>
      <c r="B252" s="97" t="s">
        <v>611</v>
      </c>
      <c r="C252" s="97" t="s">
        <v>607</v>
      </c>
      <c r="D252" s="97" t="s">
        <v>29</v>
      </c>
      <c r="E252" s="96">
        <v>5</v>
      </c>
      <c r="F252" s="101">
        <v>27383</v>
      </c>
      <c r="G252" s="100">
        <v>32451</v>
      </c>
      <c r="H252" s="100">
        <v>40301</v>
      </c>
      <c r="I252" s="101">
        <v>32451</v>
      </c>
      <c r="J252" s="98">
        <v>2</v>
      </c>
      <c r="K252" s="97"/>
      <c r="L252" s="96"/>
    </row>
    <row r="253" spans="1:12" hidden="1" x14ac:dyDescent="0.25">
      <c r="A253" s="90">
        <v>540259</v>
      </c>
      <c r="B253" s="91" t="s">
        <v>610</v>
      </c>
      <c r="C253" s="91" t="s">
        <v>607</v>
      </c>
      <c r="D253" s="91" t="s">
        <v>2</v>
      </c>
      <c r="E253" s="90">
        <v>5</v>
      </c>
      <c r="F253" s="95">
        <v>27362</v>
      </c>
      <c r="G253" s="94">
        <v>32451</v>
      </c>
      <c r="H253" s="94">
        <v>40301</v>
      </c>
      <c r="I253" s="95">
        <v>32451</v>
      </c>
      <c r="J253" s="92">
        <v>2</v>
      </c>
      <c r="K253" s="91"/>
      <c r="L253" s="90"/>
    </row>
    <row r="254" spans="1:12" hidden="1" x14ac:dyDescent="0.25">
      <c r="A254" s="90">
        <v>540195</v>
      </c>
      <c r="B254" s="91" t="s">
        <v>609</v>
      </c>
      <c r="C254" s="91" t="s">
        <v>607</v>
      </c>
      <c r="D254" s="91" t="s">
        <v>2</v>
      </c>
      <c r="E254" s="90">
        <v>5</v>
      </c>
      <c r="F254" s="93" t="str">
        <f>"05/24/74"</f>
        <v>05/24/74</v>
      </c>
      <c r="G254" s="94">
        <v>32451</v>
      </c>
      <c r="H254" s="94">
        <v>40301</v>
      </c>
      <c r="I254" s="95">
        <v>32451</v>
      </c>
      <c r="J254" s="92">
        <v>2</v>
      </c>
      <c r="K254" s="91"/>
      <c r="L254" s="90"/>
    </row>
    <row r="255" spans="1:12" hidden="1" x14ac:dyDescent="0.25">
      <c r="A255" s="90">
        <v>540197</v>
      </c>
      <c r="B255" s="91" t="s">
        <v>608</v>
      </c>
      <c r="C255" s="91" t="s">
        <v>607</v>
      </c>
      <c r="D255" s="91" t="s">
        <v>2</v>
      </c>
      <c r="E255" s="90">
        <v>5</v>
      </c>
      <c r="F255" s="93" t="str">
        <f>"06/21/74"</f>
        <v>06/21/74</v>
      </c>
      <c r="G255" s="94">
        <v>32451</v>
      </c>
      <c r="H255" s="94">
        <v>40301</v>
      </c>
      <c r="I255" s="95">
        <v>32451</v>
      </c>
      <c r="J255" s="92">
        <v>2</v>
      </c>
      <c r="K255" s="91"/>
      <c r="L255" s="90"/>
    </row>
    <row r="256" spans="1:12" hidden="1" x14ac:dyDescent="0.25">
      <c r="A256" s="96">
        <v>540198</v>
      </c>
      <c r="B256" s="97" t="s">
        <v>606</v>
      </c>
      <c r="C256" s="97" t="s">
        <v>604</v>
      </c>
      <c r="D256" s="97" t="s">
        <v>29</v>
      </c>
      <c r="E256" s="96">
        <v>7</v>
      </c>
      <c r="F256" s="99" t="str">
        <f>"01/17/75"</f>
        <v>01/17/75</v>
      </c>
      <c r="G256" s="100">
        <v>31959</v>
      </c>
      <c r="H256" s="100">
        <v>40450</v>
      </c>
      <c r="I256" s="99" t="str">
        <f>"07/01/1987"</f>
        <v>07/01/1987</v>
      </c>
      <c r="J256" s="98">
        <v>2</v>
      </c>
      <c r="K256" s="97"/>
      <c r="L256" s="96"/>
    </row>
    <row r="257" spans="1:12" hidden="1" x14ac:dyDescent="0.25">
      <c r="A257" s="90">
        <v>540199</v>
      </c>
      <c r="B257" s="91" t="s">
        <v>605</v>
      </c>
      <c r="C257" s="91" t="s">
        <v>604</v>
      </c>
      <c r="D257" s="91" t="s">
        <v>2</v>
      </c>
      <c r="E257" s="90">
        <v>7</v>
      </c>
      <c r="F257" s="93" t="str">
        <f>"06/28/74"</f>
        <v>06/28/74</v>
      </c>
      <c r="G257" s="94">
        <v>31659</v>
      </c>
      <c r="H257" s="94">
        <v>40450</v>
      </c>
      <c r="I257" s="93" t="str">
        <f>"09/04/1986"</f>
        <v>09/04/1986</v>
      </c>
      <c r="J257" s="92">
        <v>1.5</v>
      </c>
      <c r="K257" s="91"/>
      <c r="L257" s="90"/>
    </row>
    <row r="258" spans="1:12" hidden="1" x14ac:dyDescent="0.25">
      <c r="A258" s="96">
        <v>540200</v>
      </c>
      <c r="B258" s="97" t="s">
        <v>603</v>
      </c>
      <c r="C258" s="97" t="s">
        <v>597</v>
      </c>
      <c r="D258" s="97" t="s">
        <v>29</v>
      </c>
      <c r="E258" s="96">
        <v>2</v>
      </c>
      <c r="F258" s="99" t="str">
        <f>"02/21/75"</f>
        <v>02/21/75</v>
      </c>
      <c r="G258" s="100">
        <v>32038</v>
      </c>
      <c r="H258" s="100">
        <v>42615</v>
      </c>
      <c r="I258" s="99" t="str">
        <f>"09/18/1987"</f>
        <v>09/18/1987</v>
      </c>
      <c r="J258" s="98">
        <v>2</v>
      </c>
      <c r="K258" s="97" t="s">
        <v>569</v>
      </c>
      <c r="L258" s="96" t="s">
        <v>568</v>
      </c>
    </row>
    <row r="259" spans="1:12" hidden="1" x14ac:dyDescent="0.25">
      <c r="A259" s="90">
        <v>540232</v>
      </c>
      <c r="B259" s="91" t="s">
        <v>602</v>
      </c>
      <c r="C259" s="91" t="s">
        <v>597</v>
      </c>
      <c r="D259" s="91" t="s">
        <v>2</v>
      </c>
      <c r="E259" s="90">
        <v>2</v>
      </c>
      <c r="F259" s="93" t="str">
        <f>"01/03/75"</f>
        <v>01/03/75</v>
      </c>
      <c r="G259" s="94">
        <v>32645</v>
      </c>
      <c r="H259" s="94">
        <v>42615</v>
      </c>
      <c r="I259" s="93" t="str">
        <f>"05/17/1989"</f>
        <v>05/17/1989</v>
      </c>
      <c r="J259" s="92">
        <v>2</v>
      </c>
      <c r="K259" s="91" t="s">
        <v>569</v>
      </c>
      <c r="L259" s="90" t="s">
        <v>568</v>
      </c>
    </row>
    <row r="260" spans="1:12" hidden="1" x14ac:dyDescent="0.25">
      <c r="A260" s="90">
        <v>540202</v>
      </c>
      <c r="B260" s="91" t="s">
        <v>601</v>
      </c>
      <c r="C260" s="91" t="s">
        <v>597</v>
      </c>
      <c r="D260" s="91" t="s">
        <v>2</v>
      </c>
      <c r="E260" s="90">
        <v>2</v>
      </c>
      <c r="F260" s="93" t="str">
        <f>"09/13/74"</f>
        <v>09/13/74</v>
      </c>
      <c r="G260" s="94">
        <v>28858</v>
      </c>
      <c r="H260" s="94">
        <v>42615</v>
      </c>
      <c r="I260" s="93" t="str">
        <f>"01/03/1979"</f>
        <v>01/03/1979</v>
      </c>
      <c r="J260" s="92">
        <v>2</v>
      </c>
      <c r="K260" s="91" t="s">
        <v>569</v>
      </c>
      <c r="L260" s="90" t="s">
        <v>568</v>
      </c>
    </row>
    <row r="261" spans="1:12" hidden="1" x14ac:dyDescent="0.25">
      <c r="A261" s="90">
        <v>540018</v>
      </c>
      <c r="B261" s="91" t="s">
        <v>600</v>
      </c>
      <c r="C261" s="91" t="s">
        <v>597</v>
      </c>
      <c r="D261" s="91" t="s">
        <v>2</v>
      </c>
      <c r="E261" s="90">
        <v>2</v>
      </c>
      <c r="F261" s="93" t="str">
        <f>"05/06/77"</f>
        <v>05/06/77</v>
      </c>
      <c r="G261" s="94">
        <v>32890</v>
      </c>
      <c r="H261" s="94">
        <v>41689</v>
      </c>
      <c r="I261" s="93" t="str">
        <f>"08/17/1981"</f>
        <v>08/17/1981</v>
      </c>
      <c r="J261" s="92">
        <v>2</v>
      </c>
      <c r="K261" s="91" t="s">
        <v>569</v>
      </c>
      <c r="L261" s="90" t="s">
        <v>568</v>
      </c>
    </row>
    <row r="262" spans="1:12" hidden="1" x14ac:dyDescent="0.25">
      <c r="A262" s="90">
        <v>540221</v>
      </c>
      <c r="B262" s="91" t="s">
        <v>599</v>
      </c>
      <c r="C262" s="91" t="s">
        <v>597</v>
      </c>
      <c r="D262" s="91" t="s">
        <v>2</v>
      </c>
      <c r="E262" s="90">
        <v>2</v>
      </c>
      <c r="F262" s="93" t="str">
        <f>"05/03/74"</f>
        <v>05/03/74</v>
      </c>
      <c r="G262" s="94">
        <v>32645</v>
      </c>
      <c r="H262" s="94">
        <v>42615</v>
      </c>
      <c r="I262" s="93" t="str">
        <f>"05/17/1989"</f>
        <v>05/17/1989</v>
      </c>
      <c r="J262" s="92">
        <v>2</v>
      </c>
      <c r="K262" s="91" t="s">
        <v>569</v>
      </c>
      <c r="L262" s="90" t="s">
        <v>568</v>
      </c>
    </row>
    <row r="263" spans="1:12" hidden="1" x14ac:dyDescent="0.25">
      <c r="A263" s="90">
        <v>540231</v>
      </c>
      <c r="B263" s="91" t="s">
        <v>598</v>
      </c>
      <c r="C263" s="91" t="s">
        <v>597</v>
      </c>
      <c r="D263" s="91" t="s">
        <v>2</v>
      </c>
      <c r="E263" s="90">
        <v>2</v>
      </c>
      <c r="F263" s="93" t="str">
        <f>"01/10/75"</f>
        <v>01/10/75</v>
      </c>
      <c r="G263" s="94">
        <v>32050</v>
      </c>
      <c r="H263" s="94">
        <v>41276</v>
      </c>
      <c r="I263" s="93" t="str">
        <f>"09/30/1987"</f>
        <v>09/30/1987</v>
      </c>
      <c r="J263" s="92">
        <v>2</v>
      </c>
      <c r="K263" s="91" t="s">
        <v>569</v>
      </c>
      <c r="L263" s="90" t="s">
        <v>568</v>
      </c>
    </row>
    <row r="264" spans="1:12" hidden="1" x14ac:dyDescent="0.25">
      <c r="A264" s="96">
        <v>540203</v>
      </c>
      <c r="B264" s="97" t="s">
        <v>596</v>
      </c>
      <c r="C264" s="97" t="s">
        <v>590</v>
      </c>
      <c r="D264" s="97" t="s">
        <v>29</v>
      </c>
      <c r="E264" s="96">
        <v>4</v>
      </c>
      <c r="F264" s="101">
        <v>27376</v>
      </c>
      <c r="G264" s="100">
        <v>32920</v>
      </c>
      <c r="H264" s="100">
        <v>40914</v>
      </c>
      <c r="I264" s="99" t="str">
        <f>"02/16/1990"</f>
        <v>02/16/1990</v>
      </c>
      <c r="J264" s="98">
        <v>2</v>
      </c>
      <c r="K264" s="97" t="s">
        <v>595</v>
      </c>
      <c r="L264" s="96" t="s">
        <v>592</v>
      </c>
    </row>
    <row r="265" spans="1:12" hidden="1" x14ac:dyDescent="0.25">
      <c r="A265" s="90">
        <v>540205</v>
      </c>
      <c r="B265" s="91" t="s">
        <v>594</v>
      </c>
      <c r="C265" s="91" t="s">
        <v>590</v>
      </c>
      <c r="D265" s="91" t="s">
        <v>2</v>
      </c>
      <c r="E265" s="90">
        <v>4</v>
      </c>
      <c r="F265" s="93" t="str">
        <f>"08/09/74"</f>
        <v>08/09/74</v>
      </c>
      <c r="G265" s="94">
        <v>30918</v>
      </c>
      <c r="H265" s="94">
        <v>40914</v>
      </c>
      <c r="I265" s="93" t="str">
        <f>"08/24/1984"</f>
        <v>08/24/1984</v>
      </c>
      <c r="J265" s="92">
        <v>2</v>
      </c>
      <c r="K265" s="91" t="s">
        <v>593</v>
      </c>
      <c r="L265" s="90" t="s">
        <v>592</v>
      </c>
    </row>
    <row r="266" spans="1:12" hidden="1" x14ac:dyDescent="0.25">
      <c r="A266" s="90">
        <v>540206</v>
      </c>
      <c r="B266" s="91" t="s">
        <v>591</v>
      </c>
      <c r="C266" s="91" t="s">
        <v>590</v>
      </c>
      <c r="D266" s="91" t="s">
        <v>2</v>
      </c>
      <c r="E266" s="90">
        <v>4</v>
      </c>
      <c r="F266" s="93" t="str">
        <f>"08/09/74"</f>
        <v>08/09/74</v>
      </c>
      <c r="G266" s="94">
        <v>30918</v>
      </c>
      <c r="H266" s="94">
        <v>40914</v>
      </c>
      <c r="I266" s="93" t="str">
        <f>"08/24/1984"</f>
        <v>08/24/1984</v>
      </c>
      <c r="J266" s="92">
        <v>2</v>
      </c>
      <c r="K266" s="91"/>
      <c r="L266" s="90"/>
    </row>
    <row r="267" spans="1:12" hidden="1" x14ac:dyDescent="0.25">
      <c r="A267" s="96">
        <v>540207</v>
      </c>
      <c r="B267" s="97" t="s">
        <v>589</v>
      </c>
      <c r="C267" s="97" t="s">
        <v>583</v>
      </c>
      <c r="D267" s="97" t="s">
        <v>29</v>
      </c>
      <c r="E267" s="96">
        <v>10</v>
      </c>
      <c r="F267" s="101">
        <v>27383</v>
      </c>
      <c r="G267" s="100">
        <v>30410</v>
      </c>
      <c r="H267" s="100">
        <v>40081</v>
      </c>
      <c r="I267" s="99" t="str">
        <f>"04/04/1983"</f>
        <v>04/04/1983</v>
      </c>
      <c r="J267" s="98">
        <v>2</v>
      </c>
      <c r="K267" s="97"/>
      <c r="L267" s="96"/>
    </row>
    <row r="268" spans="1:12" hidden="1" x14ac:dyDescent="0.25">
      <c r="A268" s="90">
        <v>540256</v>
      </c>
      <c r="B268" s="91" t="s">
        <v>588</v>
      </c>
      <c r="C268" s="91" t="s">
        <v>583</v>
      </c>
      <c r="D268" s="91" t="s">
        <v>2</v>
      </c>
      <c r="E268" s="90">
        <v>10</v>
      </c>
      <c r="F268" s="95">
        <v>27355</v>
      </c>
      <c r="G268" s="94">
        <v>32234</v>
      </c>
      <c r="H268" s="94">
        <v>40081</v>
      </c>
      <c r="I268" s="93" t="str">
        <f>"04/01/1988"</f>
        <v>04/01/1988</v>
      </c>
      <c r="J268" s="92">
        <v>2</v>
      </c>
      <c r="K268" s="91"/>
      <c r="L268" s="90"/>
    </row>
    <row r="269" spans="1:12" hidden="1" x14ac:dyDescent="0.25">
      <c r="A269" s="90">
        <v>540208</v>
      </c>
      <c r="B269" s="91" t="s">
        <v>587</v>
      </c>
      <c r="C269" s="91" t="s">
        <v>583</v>
      </c>
      <c r="D269" s="91" t="s">
        <v>2</v>
      </c>
      <c r="E269" s="90">
        <v>10</v>
      </c>
      <c r="F269" s="93" t="str">
        <f>"06/28/74"</f>
        <v>06/28/74</v>
      </c>
      <c r="G269" s="94">
        <v>30196</v>
      </c>
      <c r="H269" s="94">
        <v>40081</v>
      </c>
      <c r="I269" s="93" t="str">
        <f>"09/02/1982"</f>
        <v>09/02/1982</v>
      </c>
      <c r="J269" s="92">
        <v>2</v>
      </c>
      <c r="K269" s="91"/>
      <c r="L269" s="90"/>
    </row>
    <row r="270" spans="1:12" hidden="1" x14ac:dyDescent="0.25">
      <c r="A270" s="90">
        <v>540196</v>
      </c>
      <c r="B270" s="91" t="s">
        <v>586</v>
      </c>
      <c r="C270" s="91" t="s">
        <v>583</v>
      </c>
      <c r="D270" s="91" t="s">
        <v>2</v>
      </c>
      <c r="E270" s="90">
        <v>10</v>
      </c>
      <c r="F270" s="93" t="str">
        <f>"05/24/74"</f>
        <v>05/24/74</v>
      </c>
      <c r="G270" s="94">
        <v>32583</v>
      </c>
      <c r="H270" s="94">
        <v>40081</v>
      </c>
      <c r="I270" s="93" t="str">
        <f>"03/16/1989"</f>
        <v>03/16/1989</v>
      </c>
      <c r="J270" s="92">
        <v>2</v>
      </c>
      <c r="K270" s="91"/>
      <c r="L270" s="90"/>
    </row>
    <row r="271" spans="1:12" hidden="1" x14ac:dyDescent="0.25">
      <c r="A271" s="90">
        <v>540210</v>
      </c>
      <c r="B271" s="91" t="s">
        <v>585</v>
      </c>
      <c r="C271" s="91" t="s">
        <v>583</v>
      </c>
      <c r="D271" s="91" t="s">
        <v>2</v>
      </c>
      <c r="E271" s="90">
        <v>10</v>
      </c>
      <c r="F271" s="93" t="str">
        <f>"05/24/74"</f>
        <v>05/24/74</v>
      </c>
      <c r="G271" s="94">
        <v>32234</v>
      </c>
      <c r="H271" s="94">
        <v>40081</v>
      </c>
      <c r="I271" s="93" t="str">
        <f>"04/01/1988"</f>
        <v>04/01/1988</v>
      </c>
      <c r="J271" s="92">
        <v>2</v>
      </c>
      <c r="K271" s="91"/>
      <c r="L271" s="90"/>
    </row>
    <row r="272" spans="1:12" hidden="1" x14ac:dyDescent="0.25">
      <c r="A272" s="90">
        <v>540258</v>
      </c>
      <c r="B272" s="91" t="s">
        <v>584</v>
      </c>
      <c r="C272" s="91" t="s">
        <v>583</v>
      </c>
      <c r="D272" s="91" t="s">
        <v>2</v>
      </c>
      <c r="E272" s="90">
        <v>10</v>
      </c>
      <c r="F272" s="95">
        <v>27348</v>
      </c>
      <c r="G272" s="94">
        <v>32234</v>
      </c>
      <c r="H272" s="94">
        <v>40081</v>
      </c>
      <c r="I272" s="93" t="str">
        <f>"04/01/1988"</f>
        <v>04/01/1988</v>
      </c>
      <c r="J272" s="92">
        <v>2</v>
      </c>
      <c r="K272" s="91"/>
      <c r="L272" s="90"/>
    </row>
    <row r="273" spans="1:12" ht="18" hidden="1" customHeight="1" x14ac:dyDescent="0.25">
      <c r="A273" s="96">
        <v>540211</v>
      </c>
      <c r="B273" s="97" t="s">
        <v>582</v>
      </c>
      <c r="C273" s="97" t="s">
        <v>580</v>
      </c>
      <c r="D273" s="97" t="s">
        <v>29</v>
      </c>
      <c r="E273" s="96">
        <v>5</v>
      </c>
      <c r="F273" s="99" t="str">
        <f>"01/17/75"</f>
        <v>01/17/75</v>
      </c>
      <c r="G273" s="100">
        <v>32234</v>
      </c>
      <c r="H273" s="100">
        <v>41123</v>
      </c>
      <c r="I273" s="99" t="str">
        <f>"04/01/1988"</f>
        <v>04/01/1988</v>
      </c>
      <c r="J273" s="98">
        <v>2</v>
      </c>
      <c r="K273" s="97"/>
      <c r="L273" s="96"/>
    </row>
    <row r="274" spans="1:12" hidden="1" x14ac:dyDescent="0.25">
      <c r="A274" s="90">
        <v>540212</v>
      </c>
      <c r="B274" s="91" t="s">
        <v>581</v>
      </c>
      <c r="C274" s="91" t="s">
        <v>580</v>
      </c>
      <c r="D274" s="91" t="s">
        <v>2</v>
      </c>
      <c r="E274" s="90">
        <v>5</v>
      </c>
      <c r="F274" s="93" t="str">
        <f>"04/05/74"</f>
        <v>04/05/74</v>
      </c>
      <c r="G274" s="94">
        <v>33255</v>
      </c>
      <c r="H274" s="94">
        <v>41123</v>
      </c>
      <c r="I274" s="93" t="str">
        <f>"01/17/1991"</f>
        <v>01/17/1991</v>
      </c>
      <c r="J274" s="92">
        <v>2</v>
      </c>
      <c r="K274" s="91"/>
      <c r="L274" s="90"/>
    </row>
    <row r="275" spans="1:12" hidden="1" x14ac:dyDescent="0.25">
      <c r="A275" s="96">
        <v>540213</v>
      </c>
      <c r="B275" s="97" t="s">
        <v>579</v>
      </c>
      <c r="C275" s="97" t="s">
        <v>575</v>
      </c>
      <c r="D275" s="97" t="s">
        <v>29</v>
      </c>
      <c r="E275" s="96">
        <v>5</v>
      </c>
      <c r="F275" s="99" t="str">
        <f>"01/17/75"</f>
        <v>01/17/75</v>
      </c>
      <c r="G275" s="100">
        <v>31110</v>
      </c>
      <c r="H275" s="100">
        <v>41584</v>
      </c>
      <c r="I275" s="99" t="str">
        <f>"03/04/1985"</f>
        <v>03/04/1985</v>
      </c>
      <c r="J275" s="98">
        <v>2</v>
      </c>
      <c r="K275" s="97"/>
      <c r="L275" s="96"/>
    </row>
    <row r="276" spans="1:12" hidden="1" x14ac:dyDescent="0.25">
      <c r="A276" s="90">
        <v>540214</v>
      </c>
      <c r="B276" s="91" t="s">
        <v>578</v>
      </c>
      <c r="C276" s="91" t="s">
        <v>575</v>
      </c>
      <c r="D276" s="91" t="s">
        <v>2</v>
      </c>
      <c r="E276" s="90">
        <v>5</v>
      </c>
      <c r="F276" s="93" t="str">
        <f>"06/14/74"</f>
        <v>06/14/74</v>
      </c>
      <c r="G276" s="94">
        <v>31659</v>
      </c>
      <c r="H276" s="94">
        <v>41584</v>
      </c>
      <c r="I276" s="93" t="str">
        <f>"09/04/1986"</f>
        <v>09/04/1986</v>
      </c>
      <c r="J276" s="92">
        <v>2</v>
      </c>
      <c r="K276" s="91"/>
      <c r="L276" s="90"/>
    </row>
    <row r="277" spans="1:12" hidden="1" x14ac:dyDescent="0.25">
      <c r="A277" s="90">
        <v>540215</v>
      </c>
      <c r="B277" s="91" t="s">
        <v>577</v>
      </c>
      <c r="C277" s="91" t="s">
        <v>575</v>
      </c>
      <c r="D277" s="91" t="s">
        <v>2</v>
      </c>
      <c r="E277" s="90">
        <v>5</v>
      </c>
      <c r="F277" s="95">
        <v>27376</v>
      </c>
      <c r="G277" s="94">
        <v>31399</v>
      </c>
      <c r="H277" s="94">
        <v>41584</v>
      </c>
      <c r="I277" s="95">
        <v>31399</v>
      </c>
      <c r="J277" s="92">
        <v>2</v>
      </c>
      <c r="K277" s="91"/>
      <c r="L277" s="90"/>
    </row>
    <row r="278" spans="1:12" hidden="1" x14ac:dyDescent="0.25">
      <c r="A278" s="90">
        <v>540216</v>
      </c>
      <c r="B278" s="91" t="s">
        <v>576</v>
      </c>
      <c r="C278" s="91" t="s">
        <v>575</v>
      </c>
      <c r="D278" s="91" t="s">
        <v>2</v>
      </c>
      <c r="E278" s="90">
        <v>5</v>
      </c>
      <c r="F278" s="93" t="str">
        <f>"05/17/74"</f>
        <v>05/17/74</v>
      </c>
      <c r="G278" s="94">
        <v>30607</v>
      </c>
      <c r="H278" s="94">
        <v>41584</v>
      </c>
      <c r="I278" s="95">
        <v>30607</v>
      </c>
      <c r="J278" s="92">
        <v>2</v>
      </c>
      <c r="K278" s="91"/>
      <c r="L278" s="90"/>
    </row>
    <row r="279" spans="1:12" x14ac:dyDescent="0.25">
      <c r="A279" s="96">
        <v>540217</v>
      </c>
      <c r="B279" s="97" t="s">
        <v>574</v>
      </c>
      <c r="C279" s="97" t="s">
        <v>570</v>
      </c>
      <c r="D279" s="97" t="s">
        <v>29</v>
      </c>
      <c r="E279" s="96">
        <v>1</v>
      </c>
      <c r="F279" s="99" t="str">
        <f>"01/17/75"</f>
        <v>01/17/75</v>
      </c>
      <c r="G279" s="100">
        <v>30756</v>
      </c>
      <c r="H279" s="100">
        <v>38853</v>
      </c>
      <c r="I279" s="99" t="str">
        <f>"03/15/1984"</f>
        <v>03/15/1984</v>
      </c>
      <c r="J279" s="98">
        <v>2</v>
      </c>
      <c r="K279" s="97" t="s">
        <v>569</v>
      </c>
      <c r="L279" s="96" t="s">
        <v>568</v>
      </c>
    </row>
    <row r="280" spans="1:12" x14ac:dyDescent="0.25">
      <c r="A280" s="90">
        <v>540218</v>
      </c>
      <c r="B280" s="91" t="s">
        <v>573</v>
      </c>
      <c r="C280" s="91" t="s">
        <v>570</v>
      </c>
      <c r="D280" s="91" t="s">
        <v>2</v>
      </c>
      <c r="E280" s="90">
        <v>1</v>
      </c>
      <c r="F280" s="93" t="str">
        <f>"06/28/74"</f>
        <v>06/28/74</v>
      </c>
      <c r="G280" s="94">
        <v>29068</v>
      </c>
      <c r="H280" s="94">
        <v>38853</v>
      </c>
      <c r="I280" s="93" t="str">
        <f>"08/01/1979"</f>
        <v>08/01/1979</v>
      </c>
      <c r="J280" s="92">
        <v>2</v>
      </c>
      <c r="K280" s="91" t="s">
        <v>569</v>
      </c>
      <c r="L280" s="90" t="s">
        <v>568</v>
      </c>
    </row>
    <row r="281" spans="1:12" x14ac:dyDescent="0.25">
      <c r="A281" s="90">
        <v>540219</v>
      </c>
      <c r="B281" s="91" t="s">
        <v>572</v>
      </c>
      <c r="C281" s="91" t="s">
        <v>570</v>
      </c>
      <c r="D281" s="91" t="s">
        <v>2</v>
      </c>
      <c r="E281" s="90">
        <v>1</v>
      </c>
      <c r="F281" s="93" t="str">
        <f>"06/28/74"</f>
        <v>06/28/74</v>
      </c>
      <c r="G281" s="94">
        <v>29144</v>
      </c>
      <c r="H281" s="94">
        <v>38853</v>
      </c>
      <c r="I281" s="95">
        <v>29144</v>
      </c>
      <c r="J281" s="92">
        <v>2</v>
      </c>
      <c r="K281" s="91" t="s">
        <v>569</v>
      </c>
      <c r="L281" s="90" t="s">
        <v>568</v>
      </c>
    </row>
    <row r="282" spans="1:12" x14ac:dyDescent="0.25">
      <c r="A282" s="90">
        <v>540220</v>
      </c>
      <c r="B282" s="91" t="s">
        <v>571</v>
      </c>
      <c r="C282" s="91" t="s">
        <v>570</v>
      </c>
      <c r="D282" s="91" t="s">
        <v>2</v>
      </c>
      <c r="E282" s="90">
        <v>1</v>
      </c>
      <c r="F282" s="93" t="str">
        <f>"07/26/74"</f>
        <v>07/26/74</v>
      </c>
      <c r="G282" s="94">
        <v>30589</v>
      </c>
      <c r="H282" s="94">
        <v>38853</v>
      </c>
      <c r="I282" s="93" t="str">
        <f>"09/30/1983"</f>
        <v>09/30/1983</v>
      </c>
      <c r="J282" s="92">
        <v>2</v>
      </c>
      <c r="K282" s="91" t="s">
        <v>569</v>
      </c>
      <c r="L282" s="90" t="s">
        <v>568</v>
      </c>
    </row>
    <row r="284" spans="1:12" x14ac:dyDescent="0.25">
      <c r="A284" s="88" t="s">
        <v>567</v>
      </c>
      <c r="C284" s="88"/>
      <c r="D284" s="88"/>
      <c r="E284" s="87"/>
    </row>
    <row r="285" spans="1:12" x14ac:dyDescent="0.25">
      <c r="B285" s="89" t="s">
        <v>566</v>
      </c>
      <c r="C285" s="88"/>
      <c r="D285" s="88"/>
      <c r="E285" s="87"/>
      <c r="F285" s="86"/>
      <c r="G285" s="86"/>
      <c r="H285" s="85"/>
    </row>
    <row r="286" spans="1:12" x14ac:dyDescent="0.25">
      <c r="B286" s="89" t="s">
        <v>565</v>
      </c>
      <c r="C286" s="88"/>
      <c r="D286" s="88"/>
      <c r="E286" s="87"/>
      <c r="F286" s="86"/>
      <c r="G286" s="86"/>
      <c r="H286" s="85"/>
    </row>
    <row r="287" spans="1:12" x14ac:dyDescent="0.25">
      <c r="B287" s="89" t="s">
        <v>564</v>
      </c>
      <c r="C287" s="88"/>
      <c r="D287" s="88"/>
      <c r="E287" s="87"/>
      <c r="F287" s="86"/>
      <c r="G287" s="86"/>
      <c r="H287" s="85"/>
    </row>
    <row r="290" spans="1:10" x14ac:dyDescent="0.25">
      <c r="A290" s="84" t="s">
        <v>563</v>
      </c>
      <c r="B290" s="83"/>
    </row>
    <row r="291" spans="1:10" ht="50.25" customHeight="1" x14ac:dyDescent="0.25">
      <c r="A291" s="191" t="s">
        <v>562</v>
      </c>
      <c r="B291" s="191"/>
      <c r="C291" s="191"/>
      <c r="D291" s="191"/>
      <c r="E291" s="191"/>
      <c r="F291" s="191"/>
      <c r="G291" s="191"/>
      <c r="H291" s="191"/>
      <c r="I291" s="191"/>
      <c r="J291" s="191"/>
    </row>
    <row r="292" spans="1:10" ht="15" customHeight="1" x14ac:dyDescent="0.25">
      <c r="A292" s="192" t="s">
        <v>561</v>
      </c>
      <c r="B292" s="192"/>
      <c r="C292" s="192"/>
      <c r="D292" s="192"/>
      <c r="E292" s="192"/>
      <c r="F292" s="192"/>
      <c r="G292" s="192"/>
      <c r="H292" s="192"/>
      <c r="I292" s="192"/>
      <c r="J292" s="192"/>
    </row>
    <row r="293" spans="1:10" x14ac:dyDescent="0.25">
      <c r="A293" s="192"/>
      <c r="B293" s="192"/>
      <c r="C293" s="192"/>
      <c r="D293" s="192"/>
      <c r="E293" s="192"/>
      <c r="F293" s="192"/>
      <c r="G293" s="192"/>
      <c r="H293" s="192"/>
      <c r="I293" s="192"/>
      <c r="J293" s="192"/>
    </row>
    <row r="294" spans="1:10" x14ac:dyDescent="0.25">
      <c r="A294" s="192"/>
      <c r="B294" s="192"/>
      <c r="C294" s="192"/>
      <c r="D294" s="192"/>
      <c r="E294" s="192"/>
      <c r="F294" s="192"/>
      <c r="G294" s="192"/>
      <c r="H294" s="192"/>
      <c r="I294" s="192"/>
      <c r="J294" s="192"/>
    </row>
    <row r="295" spans="1:10" ht="14.25" customHeight="1" x14ac:dyDescent="0.25">
      <c r="A295" s="192"/>
      <c r="B295" s="192"/>
      <c r="C295" s="192"/>
      <c r="D295" s="192"/>
      <c r="E295" s="192"/>
      <c r="F295" s="192"/>
      <c r="G295" s="192"/>
      <c r="H295" s="192"/>
      <c r="I295" s="192"/>
      <c r="J295" s="192"/>
    </row>
    <row r="296" spans="1:10" ht="15" customHeight="1" x14ac:dyDescent="0.25">
      <c r="A296" s="192"/>
      <c r="B296" s="192"/>
      <c r="C296" s="192"/>
      <c r="D296" s="192"/>
      <c r="E296" s="192"/>
      <c r="F296" s="192"/>
      <c r="G296" s="192"/>
      <c r="H296" s="192"/>
      <c r="I296" s="192"/>
      <c r="J296" s="192"/>
    </row>
  </sheetData>
  <autoFilter ref="A3:L282" xr:uid="{00000000-0009-0000-0000-000002000000}">
    <filterColumn colId="4">
      <filters>
        <filter val="1"/>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I150" sqref="I150"/>
    </sheetView>
  </sheetViews>
  <sheetFormatPr defaultRowHeight="15" x14ac:dyDescent="0.25"/>
  <cols>
    <col min="1" max="1" width="9.140625" style="3"/>
    <col min="2" max="2" width="25.85546875" customWidth="1"/>
    <col min="3" max="3" width="23.5703125" customWidth="1"/>
    <col min="4" max="4" width="19.42578125" customWidth="1"/>
    <col min="5" max="5" width="6.28515625" style="3" customWidth="1"/>
    <col min="6" max="6" width="25" style="3" customWidth="1"/>
  </cols>
  <sheetData>
    <row r="1" spans="1:6" s="79" customFormat="1" x14ac:dyDescent="0.25">
      <c r="A1" s="81" t="s">
        <v>923</v>
      </c>
      <c r="E1" s="78"/>
      <c r="F1" s="87"/>
    </row>
    <row r="2" spans="1:6" s="79" customFormat="1" ht="32.25" customHeight="1" x14ac:dyDescent="0.25">
      <c r="A2" s="111" t="s">
        <v>516</v>
      </c>
      <c r="B2" s="111" t="s">
        <v>515</v>
      </c>
      <c r="C2" s="111" t="s">
        <v>26</v>
      </c>
      <c r="D2" s="111" t="s">
        <v>1186</v>
      </c>
      <c r="E2" s="111" t="s">
        <v>920</v>
      </c>
      <c r="F2" s="113" t="s">
        <v>1185</v>
      </c>
    </row>
    <row r="3" spans="1:6" s="79" customFormat="1" ht="18.75" hidden="1" customHeight="1" x14ac:dyDescent="0.25">
      <c r="A3" s="96">
        <v>540001</v>
      </c>
      <c r="B3" s="97" t="s">
        <v>912</v>
      </c>
      <c r="C3" s="97" t="s">
        <v>479</v>
      </c>
      <c r="D3" s="97" t="s">
        <v>29</v>
      </c>
      <c r="E3" s="96">
        <v>7</v>
      </c>
      <c r="F3" s="116">
        <v>31959</v>
      </c>
    </row>
    <row r="4" spans="1:6" s="79" customFormat="1" hidden="1" x14ac:dyDescent="0.25">
      <c r="A4" s="90">
        <v>540002</v>
      </c>
      <c r="B4" s="91" t="s">
        <v>911</v>
      </c>
      <c r="C4" s="91" t="s">
        <v>1184</v>
      </c>
      <c r="D4" s="91" t="s">
        <v>2</v>
      </c>
      <c r="E4" s="90">
        <v>7</v>
      </c>
      <c r="F4" s="115">
        <v>29068</v>
      </c>
    </row>
    <row r="5" spans="1:6" s="79" customFormat="1" hidden="1" x14ac:dyDescent="0.25">
      <c r="A5" s="90">
        <v>540003</v>
      </c>
      <c r="B5" s="91" t="s">
        <v>910</v>
      </c>
      <c r="C5" s="91" t="s">
        <v>1183</v>
      </c>
      <c r="D5" s="91" t="s">
        <v>2</v>
      </c>
      <c r="E5" s="90">
        <v>7</v>
      </c>
      <c r="F5" s="115">
        <v>31884</v>
      </c>
    </row>
    <row r="6" spans="1:6" s="79" customFormat="1" hidden="1" x14ac:dyDescent="0.25">
      <c r="A6" s="90">
        <v>540004</v>
      </c>
      <c r="B6" s="91" t="s">
        <v>909</v>
      </c>
      <c r="C6" s="91" t="s">
        <v>1182</v>
      </c>
      <c r="D6" s="91" t="s">
        <v>2</v>
      </c>
      <c r="E6" s="90">
        <v>7</v>
      </c>
      <c r="F6" s="115">
        <v>31659</v>
      </c>
    </row>
    <row r="7" spans="1:6" s="79" customFormat="1" hidden="1" x14ac:dyDescent="0.25">
      <c r="A7" s="96">
        <v>540282</v>
      </c>
      <c r="B7" s="97" t="s">
        <v>907</v>
      </c>
      <c r="C7" s="97" t="s">
        <v>1181</v>
      </c>
      <c r="D7" s="97" t="s">
        <v>29</v>
      </c>
      <c r="E7" s="96">
        <v>9</v>
      </c>
      <c r="F7" s="116">
        <v>32359</v>
      </c>
    </row>
    <row r="8" spans="1:6" s="79" customFormat="1" hidden="1" x14ac:dyDescent="0.25">
      <c r="A8" s="90">
        <v>540006</v>
      </c>
      <c r="B8" s="91" t="s">
        <v>906</v>
      </c>
      <c r="C8" s="91" t="s">
        <v>1180</v>
      </c>
      <c r="D8" s="91" t="s">
        <v>2</v>
      </c>
      <c r="E8" s="90">
        <v>9</v>
      </c>
      <c r="F8" s="115">
        <v>29207</v>
      </c>
    </row>
    <row r="9" spans="1:6" s="79" customFormat="1" hidden="1" x14ac:dyDescent="0.25">
      <c r="A9" s="96">
        <v>540007</v>
      </c>
      <c r="B9" s="97" t="s">
        <v>904</v>
      </c>
      <c r="C9" s="97" t="s">
        <v>1179</v>
      </c>
      <c r="D9" s="97" t="s">
        <v>29</v>
      </c>
      <c r="E9" s="96">
        <v>3</v>
      </c>
      <c r="F9" s="116">
        <v>33344</v>
      </c>
    </row>
    <row r="10" spans="1:6" s="79" customFormat="1" hidden="1" x14ac:dyDescent="0.25">
      <c r="A10" s="90">
        <v>540230</v>
      </c>
      <c r="B10" s="91" t="s">
        <v>903</v>
      </c>
      <c r="C10" s="91" t="s">
        <v>1178</v>
      </c>
      <c r="D10" s="91" t="s">
        <v>2</v>
      </c>
      <c r="E10" s="90">
        <v>3</v>
      </c>
      <c r="F10" s="115">
        <v>33344</v>
      </c>
    </row>
    <row r="11" spans="1:6" s="79" customFormat="1" hidden="1" x14ac:dyDescent="0.25">
      <c r="A11" s="90">
        <v>540008</v>
      </c>
      <c r="B11" s="91" t="s">
        <v>902</v>
      </c>
      <c r="C11" s="91" t="s">
        <v>1177</v>
      </c>
      <c r="D11" s="91" t="s">
        <v>2</v>
      </c>
      <c r="E11" s="90">
        <v>3</v>
      </c>
      <c r="F11" s="115">
        <v>33344</v>
      </c>
    </row>
    <row r="12" spans="1:6" s="79" customFormat="1" hidden="1" x14ac:dyDescent="0.25">
      <c r="A12" s="90">
        <v>540238</v>
      </c>
      <c r="B12" s="91" t="s">
        <v>901</v>
      </c>
      <c r="C12" s="91" t="s">
        <v>1176</v>
      </c>
      <c r="D12" s="91" t="s">
        <v>2</v>
      </c>
      <c r="E12" s="90">
        <v>3</v>
      </c>
      <c r="F12" s="115">
        <v>33344</v>
      </c>
    </row>
    <row r="13" spans="1:6" s="79" customFormat="1" hidden="1" x14ac:dyDescent="0.25">
      <c r="A13" s="90">
        <v>540229</v>
      </c>
      <c r="B13" s="91" t="s">
        <v>900</v>
      </c>
      <c r="C13" s="91" t="s">
        <v>1175</v>
      </c>
      <c r="D13" s="91" t="s">
        <v>2</v>
      </c>
      <c r="E13" s="90">
        <v>3</v>
      </c>
      <c r="F13" s="115">
        <v>33344</v>
      </c>
    </row>
    <row r="14" spans="1:6" s="79" customFormat="1" hidden="1" x14ac:dyDescent="0.25">
      <c r="A14" s="96">
        <v>540009</v>
      </c>
      <c r="B14" s="97" t="s">
        <v>898</v>
      </c>
      <c r="C14" s="97" t="s">
        <v>1174</v>
      </c>
      <c r="D14" s="97" t="s">
        <v>29</v>
      </c>
      <c r="E14" s="96">
        <v>7</v>
      </c>
      <c r="F14" s="116">
        <v>40287</v>
      </c>
    </row>
    <row r="15" spans="1:6" s="79" customFormat="1" hidden="1" x14ac:dyDescent="0.25">
      <c r="A15" s="90">
        <v>540010</v>
      </c>
      <c r="B15" s="91" t="s">
        <v>897</v>
      </c>
      <c r="C15" s="91" t="s">
        <v>1173</v>
      </c>
      <c r="D15" s="91" t="s">
        <v>2</v>
      </c>
      <c r="E15" s="90">
        <v>7</v>
      </c>
      <c r="F15" s="115">
        <v>40287</v>
      </c>
    </row>
    <row r="16" spans="1:6" s="79" customFormat="1" hidden="1" x14ac:dyDescent="0.25">
      <c r="A16" s="90">
        <v>540235</v>
      </c>
      <c r="B16" s="91" t="s">
        <v>896</v>
      </c>
      <c r="C16" s="91" t="s">
        <v>1172</v>
      </c>
      <c r="D16" s="91" t="s">
        <v>2</v>
      </c>
      <c r="E16" s="90">
        <v>7</v>
      </c>
      <c r="F16" s="115">
        <v>40287</v>
      </c>
    </row>
    <row r="17" spans="1:6" s="79" customFormat="1" hidden="1" x14ac:dyDescent="0.25">
      <c r="A17" s="90">
        <v>540237</v>
      </c>
      <c r="B17" s="91" t="s">
        <v>895</v>
      </c>
      <c r="C17" s="91" t="s">
        <v>1171</v>
      </c>
      <c r="D17" s="91" t="s">
        <v>2</v>
      </c>
      <c r="E17" s="90">
        <v>7</v>
      </c>
      <c r="F17" s="115">
        <v>40287</v>
      </c>
    </row>
    <row r="18" spans="1:6" s="79" customFormat="1" hidden="1" x14ac:dyDescent="0.25">
      <c r="A18" s="90">
        <v>540236</v>
      </c>
      <c r="B18" s="91" t="s">
        <v>894</v>
      </c>
      <c r="C18" s="91" t="s">
        <v>1170</v>
      </c>
      <c r="D18" s="91" t="s">
        <v>2</v>
      </c>
      <c r="E18" s="90">
        <v>7</v>
      </c>
      <c r="F18" s="115">
        <v>40287</v>
      </c>
    </row>
    <row r="19" spans="1:6" s="79" customFormat="1" hidden="1" x14ac:dyDescent="0.25">
      <c r="A19" s="96">
        <v>540011</v>
      </c>
      <c r="B19" s="97" t="s">
        <v>892</v>
      </c>
      <c r="C19" s="97" t="s">
        <v>1169</v>
      </c>
      <c r="D19" s="97" t="s">
        <v>29</v>
      </c>
      <c r="E19" s="96">
        <v>11</v>
      </c>
      <c r="F19" s="116">
        <v>30665</v>
      </c>
    </row>
    <row r="20" spans="1:6" s="79" customFormat="1" hidden="1" x14ac:dyDescent="0.25">
      <c r="A20" s="90">
        <v>540093</v>
      </c>
      <c r="B20" s="91" t="s">
        <v>891</v>
      </c>
      <c r="C20" s="91" t="s">
        <v>1168</v>
      </c>
      <c r="D20" s="91" t="s">
        <v>2</v>
      </c>
      <c r="E20" s="90">
        <v>11</v>
      </c>
      <c r="F20" s="115">
        <v>40287</v>
      </c>
    </row>
    <row r="21" spans="1:6" s="79" customFormat="1" hidden="1" x14ac:dyDescent="0.25">
      <c r="A21" s="90">
        <v>540012</v>
      </c>
      <c r="B21" s="91" t="s">
        <v>890</v>
      </c>
      <c r="C21" s="91" t="s">
        <v>1167</v>
      </c>
      <c r="D21" s="91" t="s">
        <v>2</v>
      </c>
      <c r="E21" s="90">
        <v>11</v>
      </c>
      <c r="F21" s="115">
        <v>29126</v>
      </c>
    </row>
    <row r="22" spans="1:6" s="79" customFormat="1" hidden="1" x14ac:dyDescent="0.25">
      <c r="A22" s="90">
        <v>540013</v>
      </c>
      <c r="B22" s="91" t="s">
        <v>889</v>
      </c>
      <c r="C22" s="91" t="s">
        <v>1166</v>
      </c>
      <c r="D22" s="91" t="s">
        <v>2</v>
      </c>
      <c r="E22" s="90">
        <v>11</v>
      </c>
      <c r="F22" s="115">
        <v>30224</v>
      </c>
    </row>
    <row r="23" spans="1:6" s="79" customFormat="1" hidden="1" x14ac:dyDescent="0.25">
      <c r="A23" s="90">
        <v>540015</v>
      </c>
      <c r="B23" s="91" t="s">
        <v>887</v>
      </c>
      <c r="C23" s="91" t="s">
        <v>1165</v>
      </c>
      <c r="D23" s="91" t="s">
        <v>2</v>
      </c>
      <c r="E23" s="90">
        <v>11</v>
      </c>
      <c r="F23" s="115">
        <v>30272</v>
      </c>
    </row>
    <row r="24" spans="1:6" s="79" customFormat="1" hidden="1" x14ac:dyDescent="0.25">
      <c r="A24" s="90">
        <v>540014</v>
      </c>
      <c r="B24" s="91" t="s">
        <v>888</v>
      </c>
      <c r="C24" s="91" t="s">
        <v>1164</v>
      </c>
      <c r="D24" s="91" t="s">
        <v>2</v>
      </c>
      <c r="E24" s="90">
        <v>11</v>
      </c>
      <c r="F24" s="115">
        <v>29126</v>
      </c>
    </row>
    <row r="25" spans="1:6" s="79" customFormat="1" hidden="1" x14ac:dyDescent="0.25">
      <c r="A25" s="96">
        <v>540016</v>
      </c>
      <c r="B25" s="97" t="s">
        <v>885</v>
      </c>
      <c r="C25" s="97" t="s">
        <v>448</v>
      </c>
      <c r="D25" s="97" t="s">
        <v>29</v>
      </c>
      <c r="E25" s="96">
        <v>2</v>
      </c>
      <c r="F25" s="116">
        <v>32050</v>
      </c>
    </row>
    <row r="26" spans="1:6" s="79" customFormat="1" hidden="1" x14ac:dyDescent="0.25">
      <c r="A26" s="90">
        <v>540017</v>
      </c>
      <c r="B26" s="91" t="s">
        <v>884</v>
      </c>
      <c r="C26" s="91" t="s">
        <v>1163</v>
      </c>
      <c r="D26" s="91" t="s">
        <v>2</v>
      </c>
      <c r="E26" s="90">
        <v>2</v>
      </c>
      <c r="F26" s="115">
        <v>32297</v>
      </c>
    </row>
    <row r="27" spans="1:6" s="79" customFormat="1" hidden="1" x14ac:dyDescent="0.25">
      <c r="A27" s="90">
        <v>540019</v>
      </c>
      <c r="B27" s="91" t="s">
        <v>883</v>
      </c>
      <c r="C27" s="91" t="s">
        <v>1162</v>
      </c>
      <c r="D27" s="91" t="s">
        <v>2</v>
      </c>
      <c r="E27" s="90">
        <v>2</v>
      </c>
      <c r="F27" s="115">
        <v>32050</v>
      </c>
    </row>
    <row r="28" spans="1:6" s="79" customFormat="1" hidden="1" x14ac:dyDescent="0.25">
      <c r="A28" s="96">
        <v>540020</v>
      </c>
      <c r="B28" s="97" t="s">
        <v>881</v>
      </c>
      <c r="C28" s="97" t="s">
        <v>1161</v>
      </c>
      <c r="D28" s="97" t="s">
        <v>29</v>
      </c>
      <c r="E28" s="96">
        <v>5</v>
      </c>
      <c r="F28" s="116">
        <v>33315</v>
      </c>
    </row>
    <row r="29" spans="1:6" s="79" customFormat="1" hidden="1" x14ac:dyDescent="0.25">
      <c r="A29" s="90">
        <v>540021</v>
      </c>
      <c r="B29" s="91" t="s">
        <v>880</v>
      </c>
      <c r="C29" s="91" t="s">
        <v>1160</v>
      </c>
      <c r="D29" s="91" t="s">
        <v>2</v>
      </c>
      <c r="E29" s="90">
        <v>5</v>
      </c>
      <c r="F29" s="115">
        <v>33315</v>
      </c>
    </row>
    <row r="30" spans="1:6" s="79" customFormat="1" hidden="1" x14ac:dyDescent="0.25">
      <c r="A30" s="96">
        <v>540022</v>
      </c>
      <c r="B30" s="97" t="s">
        <v>878</v>
      </c>
      <c r="C30" s="97" t="s">
        <v>1159</v>
      </c>
      <c r="D30" s="97" t="s">
        <v>29</v>
      </c>
      <c r="E30" s="96">
        <v>3</v>
      </c>
      <c r="F30" s="116">
        <v>33315</v>
      </c>
    </row>
    <row r="31" spans="1:6" s="79" customFormat="1" hidden="1" x14ac:dyDescent="0.25">
      <c r="A31" s="90">
        <v>540023</v>
      </c>
      <c r="B31" s="91" t="s">
        <v>877</v>
      </c>
      <c r="C31" s="91" t="s">
        <v>1158</v>
      </c>
      <c r="D31" s="91" t="s">
        <v>2</v>
      </c>
      <c r="E31" s="90">
        <v>3</v>
      </c>
      <c r="F31" s="115">
        <v>33315</v>
      </c>
    </row>
    <row r="32" spans="1:6" s="79" customFormat="1" hidden="1" x14ac:dyDescent="0.25">
      <c r="A32" s="96">
        <v>540024</v>
      </c>
      <c r="B32" s="97" t="s">
        <v>875</v>
      </c>
      <c r="C32" s="97" t="s">
        <v>1157</v>
      </c>
      <c r="D32" s="97" t="s">
        <v>29</v>
      </c>
      <c r="E32" s="96">
        <v>6</v>
      </c>
      <c r="F32" s="116">
        <v>33315</v>
      </c>
    </row>
    <row r="33" spans="1:6" s="79" customFormat="1" hidden="1" x14ac:dyDescent="0.25">
      <c r="A33" s="90">
        <v>540025</v>
      </c>
      <c r="B33" s="91" t="s">
        <v>874</v>
      </c>
      <c r="C33" s="91" t="s">
        <v>1156</v>
      </c>
      <c r="D33" s="91" t="s">
        <v>2</v>
      </c>
      <c r="E33" s="90">
        <v>6</v>
      </c>
      <c r="F33" s="115">
        <v>33315</v>
      </c>
    </row>
    <row r="34" spans="1:6" s="79" customFormat="1" hidden="1" x14ac:dyDescent="0.25">
      <c r="A34" s="96">
        <v>540026</v>
      </c>
      <c r="B34" s="97" t="s">
        <v>872</v>
      </c>
      <c r="C34" s="97" t="s">
        <v>424</v>
      </c>
      <c r="D34" s="97" t="s">
        <v>29</v>
      </c>
      <c r="E34" s="96">
        <v>4</v>
      </c>
      <c r="F34" s="116">
        <v>32206</v>
      </c>
    </row>
    <row r="35" spans="1:6" s="79" customFormat="1" hidden="1" x14ac:dyDescent="0.25">
      <c r="A35" s="90">
        <v>540027</v>
      </c>
      <c r="B35" s="91" t="s">
        <v>871</v>
      </c>
      <c r="C35" s="91" t="s">
        <v>1155</v>
      </c>
      <c r="D35" s="91" t="s">
        <v>2</v>
      </c>
      <c r="E35" s="90">
        <v>4</v>
      </c>
      <c r="F35" s="115">
        <v>29889</v>
      </c>
    </row>
    <row r="36" spans="1:6" s="79" customFormat="1" hidden="1" x14ac:dyDescent="0.25">
      <c r="A36" s="90">
        <v>540293</v>
      </c>
      <c r="B36" s="91" t="s">
        <v>870</v>
      </c>
      <c r="C36" s="91" t="s">
        <v>1154</v>
      </c>
      <c r="D36" s="91" t="s">
        <v>2</v>
      </c>
      <c r="E36" s="90">
        <v>4</v>
      </c>
      <c r="F36" s="115">
        <v>32206</v>
      </c>
    </row>
    <row r="37" spans="1:6" s="79" customFormat="1" hidden="1" x14ac:dyDescent="0.25">
      <c r="A37" s="90">
        <v>540294</v>
      </c>
      <c r="B37" s="91" t="s">
        <v>869</v>
      </c>
      <c r="C37" s="91" t="s">
        <v>1153</v>
      </c>
      <c r="D37" s="91" t="s">
        <v>2</v>
      </c>
      <c r="E37" s="90">
        <v>4</v>
      </c>
      <c r="F37" s="115">
        <v>33499</v>
      </c>
    </row>
    <row r="38" spans="1:6" s="79" customFormat="1" hidden="1" x14ac:dyDescent="0.25">
      <c r="A38" s="90">
        <v>540028</v>
      </c>
      <c r="B38" s="91" t="s">
        <v>868</v>
      </c>
      <c r="C38" s="91" t="s">
        <v>1152</v>
      </c>
      <c r="D38" s="91" t="s">
        <v>2</v>
      </c>
      <c r="E38" s="90">
        <v>4</v>
      </c>
      <c r="F38" s="115">
        <v>33240</v>
      </c>
    </row>
    <row r="39" spans="1:6" s="79" customFormat="1" hidden="1" x14ac:dyDescent="0.25">
      <c r="A39" s="90">
        <v>540280</v>
      </c>
      <c r="B39" s="91" t="s">
        <v>866</v>
      </c>
      <c r="C39" s="91" t="s">
        <v>1151</v>
      </c>
      <c r="D39" s="91" t="s">
        <v>2</v>
      </c>
      <c r="E39" s="90">
        <v>4</v>
      </c>
      <c r="F39" s="115">
        <v>29077</v>
      </c>
    </row>
    <row r="40" spans="1:6" s="79" customFormat="1" hidden="1" x14ac:dyDescent="0.25">
      <c r="A40" s="90">
        <v>540031</v>
      </c>
      <c r="B40" s="91" t="s">
        <v>865</v>
      </c>
      <c r="C40" s="91" t="s">
        <v>1150</v>
      </c>
      <c r="D40" s="91" t="s">
        <v>2</v>
      </c>
      <c r="E40" s="90">
        <v>4</v>
      </c>
      <c r="F40" s="115">
        <v>29238</v>
      </c>
    </row>
    <row r="41" spans="1:6" s="79" customFormat="1" hidden="1" x14ac:dyDescent="0.25">
      <c r="A41" s="90">
        <v>540032</v>
      </c>
      <c r="B41" s="91" t="s">
        <v>864</v>
      </c>
      <c r="C41" s="91" t="s">
        <v>1149</v>
      </c>
      <c r="D41" s="91" t="s">
        <v>2</v>
      </c>
      <c r="E41" s="90">
        <v>4</v>
      </c>
      <c r="F41" s="115">
        <v>29077</v>
      </c>
    </row>
    <row r="42" spans="1:6" s="79" customFormat="1" hidden="1" x14ac:dyDescent="0.25">
      <c r="A42" s="90">
        <v>540033</v>
      </c>
      <c r="B42" s="91" t="s">
        <v>1148</v>
      </c>
      <c r="C42" s="91" t="s">
        <v>1147</v>
      </c>
      <c r="D42" s="91" t="s">
        <v>2</v>
      </c>
      <c r="E42" s="90">
        <v>4</v>
      </c>
      <c r="F42" s="115">
        <v>30056</v>
      </c>
    </row>
    <row r="43" spans="1:6" s="79" customFormat="1" hidden="1" x14ac:dyDescent="0.25">
      <c r="A43" s="96">
        <v>540035</v>
      </c>
      <c r="B43" s="97" t="s">
        <v>861</v>
      </c>
      <c r="C43" s="97" t="s">
        <v>1146</v>
      </c>
      <c r="D43" s="97" t="s">
        <v>29</v>
      </c>
      <c r="E43" s="96">
        <v>7</v>
      </c>
      <c r="F43" s="116">
        <v>33344</v>
      </c>
    </row>
    <row r="44" spans="1:6" s="79" customFormat="1" hidden="1" x14ac:dyDescent="0.25">
      <c r="A44" s="90">
        <v>540036</v>
      </c>
      <c r="B44" s="91" t="s">
        <v>860</v>
      </c>
      <c r="C44" s="91" t="s">
        <v>1145</v>
      </c>
      <c r="D44" s="91" t="s">
        <v>2</v>
      </c>
      <c r="E44" s="90">
        <v>7</v>
      </c>
      <c r="F44" s="115">
        <v>33344</v>
      </c>
    </row>
    <row r="45" spans="1:6" s="79" customFormat="1" hidden="1" x14ac:dyDescent="0.25">
      <c r="A45" s="90">
        <v>540037</v>
      </c>
      <c r="B45" s="91" t="s">
        <v>859</v>
      </c>
      <c r="C45" s="91" t="s">
        <v>1144</v>
      </c>
      <c r="D45" s="91" t="s">
        <v>2</v>
      </c>
      <c r="E45" s="90">
        <v>7</v>
      </c>
      <c r="F45" s="115">
        <v>33344</v>
      </c>
    </row>
    <row r="46" spans="1:6" s="79" customFormat="1" hidden="1" x14ac:dyDescent="0.25">
      <c r="A46" s="96">
        <v>540038</v>
      </c>
      <c r="B46" s="97" t="s">
        <v>857</v>
      </c>
      <c r="C46" s="97" t="s">
        <v>418</v>
      </c>
      <c r="D46" s="97" t="s">
        <v>29</v>
      </c>
      <c r="E46" s="96">
        <v>8</v>
      </c>
      <c r="F46" s="116">
        <v>31990</v>
      </c>
    </row>
    <row r="47" spans="1:6" s="79" customFormat="1" hidden="1" x14ac:dyDescent="0.25">
      <c r="A47" s="90" t="s">
        <v>856</v>
      </c>
      <c r="B47" s="91" t="s">
        <v>855</v>
      </c>
      <c r="C47" s="91" t="s">
        <v>1143</v>
      </c>
      <c r="D47" s="91" t="s">
        <v>2</v>
      </c>
      <c r="E47" s="90">
        <v>8</v>
      </c>
      <c r="F47" s="115">
        <v>29077</v>
      </c>
    </row>
    <row r="48" spans="1:6" s="79" customFormat="1" hidden="1" x14ac:dyDescent="0.25">
      <c r="A48" s="90">
        <v>540039</v>
      </c>
      <c r="B48" s="91" t="s">
        <v>854</v>
      </c>
      <c r="C48" s="91" t="s">
        <v>1142</v>
      </c>
      <c r="D48" s="91" t="s">
        <v>2</v>
      </c>
      <c r="E48" s="90">
        <v>8</v>
      </c>
      <c r="F48" s="115">
        <v>32996</v>
      </c>
    </row>
    <row r="49" spans="1:6" s="79" customFormat="1" hidden="1" x14ac:dyDescent="0.25">
      <c r="A49" s="96">
        <v>540040</v>
      </c>
      <c r="B49" s="97" t="s">
        <v>852</v>
      </c>
      <c r="C49" s="97" t="s">
        <v>412</v>
      </c>
      <c r="D49" s="97" t="s">
        <v>29</v>
      </c>
      <c r="E49" s="96">
        <v>4</v>
      </c>
      <c r="F49" s="116">
        <v>32157</v>
      </c>
    </row>
    <row r="50" spans="1:6" s="79" customFormat="1" hidden="1" x14ac:dyDescent="0.25">
      <c r="A50" s="90">
        <v>540243</v>
      </c>
      <c r="B50" s="91" t="s">
        <v>851</v>
      </c>
      <c r="C50" s="91" t="s">
        <v>1141</v>
      </c>
      <c r="D50" s="91" t="s">
        <v>2</v>
      </c>
      <c r="E50" s="90">
        <v>4</v>
      </c>
      <c r="F50" s="115">
        <v>30949</v>
      </c>
    </row>
    <row r="51" spans="1:6" s="79" customFormat="1" hidden="1" x14ac:dyDescent="0.25">
      <c r="A51" s="90">
        <v>540281</v>
      </c>
      <c r="B51" s="91" t="s">
        <v>850</v>
      </c>
      <c r="C51" s="91" t="s">
        <v>1140</v>
      </c>
      <c r="D51" s="91" t="s">
        <v>2</v>
      </c>
      <c r="E51" s="90">
        <v>4</v>
      </c>
      <c r="F51" s="115">
        <v>41198</v>
      </c>
    </row>
    <row r="52" spans="1:6" s="79" customFormat="1" hidden="1" x14ac:dyDescent="0.25">
      <c r="A52" s="90">
        <v>540244</v>
      </c>
      <c r="B52" s="91" t="s">
        <v>849</v>
      </c>
      <c r="C52" s="91" t="s">
        <v>1139</v>
      </c>
      <c r="D52" s="91" t="s">
        <v>2</v>
      </c>
      <c r="E52" s="90">
        <v>4</v>
      </c>
      <c r="F52" s="115">
        <v>29644</v>
      </c>
    </row>
    <row r="53" spans="1:6" s="79" customFormat="1" hidden="1" x14ac:dyDescent="0.25">
      <c r="A53" s="90">
        <v>540228</v>
      </c>
      <c r="B53" s="91" t="s">
        <v>848</v>
      </c>
      <c r="C53" s="91" t="s">
        <v>1138</v>
      </c>
      <c r="D53" s="91" t="s">
        <v>2</v>
      </c>
      <c r="E53" s="90">
        <v>4</v>
      </c>
      <c r="F53" s="115">
        <v>32100</v>
      </c>
    </row>
    <row r="54" spans="1:6" s="79" customFormat="1" hidden="1" x14ac:dyDescent="0.25">
      <c r="A54" s="90">
        <v>540043</v>
      </c>
      <c r="B54" s="91" t="s">
        <v>847</v>
      </c>
      <c r="C54" s="91" t="s">
        <v>1137</v>
      </c>
      <c r="D54" s="91" t="s">
        <v>2</v>
      </c>
      <c r="E54" s="90">
        <v>4</v>
      </c>
      <c r="F54" s="115">
        <v>33010</v>
      </c>
    </row>
    <row r="55" spans="1:6" s="79" customFormat="1" hidden="1" x14ac:dyDescent="0.25">
      <c r="A55" s="90">
        <v>540044</v>
      </c>
      <c r="B55" s="91" t="s">
        <v>846</v>
      </c>
      <c r="C55" s="91" t="s">
        <v>1136</v>
      </c>
      <c r="D55" s="91" t="s">
        <v>2</v>
      </c>
      <c r="E55" s="90">
        <v>4</v>
      </c>
      <c r="F55" s="115">
        <v>30918</v>
      </c>
    </row>
    <row r="56" spans="1:6" s="79" customFormat="1" hidden="1" x14ac:dyDescent="0.25">
      <c r="A56" s="90">
        <v>540045</v>
      </c>
      <c r="B56" s="91" t="s">
        <v>845</v>
      </c>
      <c r="C56" s="91" t="s">
        <v>1135</v>
      </c>
      <c r="D56" s="91" t="s">
        <v>2</v>
      </c>
      <c r="E56" s="90">
        <v>4</v>
      </c>
      <c r="F56" s="115">
        <v>28703</v>
      </c>
    </row>
    <row r="57" spans="1:6" s="79" customFormat="1" hidden="1" x14ac:dyDescent="0.25">
      <c r="A57" s="96">
        <v>540226</v>
      </c>
      <c r="B57" s="97" t="s">
        <v>843</v>
      </c>
      <c r="C57" s="97" t="s">
        <v>402</v>
      </c>
      <c r="D57" s="97" t="s">
        <v>29</v>
      </c>
      <c r="E57" s="96">
        <v>8</v>
      </c>
      <c r="F57" s="116">
        <v>31990</v>
      </c>
    </row>
    <row r="58" spans="1:6" s="79" customFormat="1" hidden="1" x14ac:dyDescent="0.25">
      <c r="A58" s="90">
        <v>540046</v>
      </c>
      <c r="B58" s="91" t="s">
        <v>842</v>
      </c>
      <c r="C58" s="91" t="s">
        <v>1134</v>
      </c>
      <c r="D58" s="91" t="s">
        <v>2</v>
      </c>
      <c r="E58" s="90">
        <v>8</v>
      </c>
      <c r="F58" s="115">
        <v>32234</v>
      </c>
    </row>
    <row r="59" spans="1:6" s="79" customFormat="1" hidden="1" x14ac:dyDescent="0.25">
      <c r="A59" s="90">
        <v>540276</v>
      </c>
      <c r="B59" s="91" t="s">
        <v>841</v>
      </c>
      <c r="C59" s="91" t="s">
        <v>1133</v>
      </c>
      <c r="D59" s="91" t="s">
        <v>2</v>
      </c>
      <c r="E59" s="90">
        <v>8</v>
      </c>
      <c r="F59" s="115">
        <v>32309</v>
      </c>
    </row>
    <row r="60" spans="1:6" s="79" customFormat="1" hidden="1" x14ac:dyDescent="0.25">
      <c r="A60" s="96">
        <v>540047</v>
      </c>
      <c r="B60" s="97" t="s">
        <v>839</v>
      </c>
      <c r="C60" s="97" t="s">
        <v>1132</v>
      </c>
      <c r="D60" s="97" t="s">
        <v>29</v>
      </c>
      <c r="E60" s="96">
        <v>11</v>
      </c>
      <c r="F60" s="116">
        <v>30848</v>
      </c>
    </row>
    <row r="61" spans="1:6" s="79" customFormat="1" hidden="1" x14ac:dyDescent="0.25">
      <c r="A61" s="90">
        <v>540048</v>
      </c>
      <c r="B61" s="91" t="s">
        <v>838</v>
      </c>
      <c r="C61" s="91" t="s">
        <v>1131</v>
      </c>
      <c r="D61" s="91" t="s">
        <v>2</v>
      </c>
      <c r="E61" s="90">
        <v>11</v>
      </c>
      <c r="F61" s="115">
        <v>30286</v>
      </c>
    </row>
    <row r="62" spans="1:6" s="79" customFormat="1" hidden="1" x14ac:dyDescent="0.25">
      <c r="A62" s="90">
        <v>540049</v>
      </c>
      <c r="B62" s="91" t="s">
        <v>837</v>
      </c>
      <c r="C62" s="91" t="s">
        <v>1130</v>
      </c>
      <c r="D62" s="91" t="s">
        <v>2</v>
      </c>
      <c r="E62" s="90">
        <v>11</v>
      </c>
      <c r="F62" s="115">
        <v>29356</v>
      </c>
    </row>
    <row r="63" spans="1:6" s="79" customFormat="1" hidden="1" x14ac:dyDescent="0.25">
      <c r="A63" s="96">
        <v>540051</v>
      </c>
      <c r="B63" s="97" t="s">
        <v>835</v>
      </c>
      <c r="C63" s="97" t="s">
        <v>1129</v>
      </c>
      <c r="D63" s="97" t="s">
        <v>29</v>
      </c>
      <c r="E63" s="96">
        <v>8</v>
      </c>
      <c r="F63" s="116">
        <v>31217</v>
      </c>
    </row>
    <row r="64" spans="1:6" s="79" customFormat="1" hidden="1" x14ac:dyDescent="0.25">
      <c r="A64" s="90">
        <v>540052</v>
      </c>
      <c r="B64" s="91" t="s">
        <v>834</v>
      </c>
      <c r="C64" s="91" t="s">
        <v>1128</v>
      </c>
      <c r="D64" s="91" t="s">
        <v>2</v>
      </c>
      <c r="E64" s="90">
        <v>8</v>
      </c>
      <c r="F64" s="115">
        <v>33222</v>
      </c>
    </row>
    <row r="65" spans="1:6" s="79" customFormat="1" hidden="1" x14ac:dyDescent="0.25">
      <c r="A65" s="90">
        <v>540245</v>
      </c>
      <c r="B65" s="91" t="s">
        <v>833</v>
      </c>
      <c r="C65" s="91" t="s">
        <v>1127</v>
      </c>
      <c r="D65" s="91" t="s">
        <v>2</v>
      </c>
      <c r="E65" s="90">
        <v>8</v>
      </c>
      <c r="F65" s="115">
        <v>31990</v>
      </c>
    </row>
    <row r="66" spans="1:6" s="79" customFormat="1" hidden="1" x14ac:dyDescent="0.25">
      <c r="A66" s="96">
        <v>540053</v>
      </c>
      <c r="B66" s="97" t="s">
        <v>831</v>
      </c>
      <c r="C66" s="97" t="s">
        <v>384</v>
      </c>
      <c r="D66" s="97" t="s">
        <v>29</v>
      </c>
      <c r="E66" s="96">
        <v>6</v>
      </c>
      <c r="F66" s="116">
        <v>32328</v>
      </c>
    </row>
    <row r="67" spans="1:6" s="79" customFormat="1" hidden="1" x14ac:dyDescent="0.25">
      <c r="A67" s="90">
        <v>540054</v>
      </c>
      <c r="B67" s="91" t="s">
        <v>830</v>
      </c>
      <c r="C67" s="91" t="s">
        <v>1126</v>
      </c>
      <c r="D67" s="91" t="s">
        <v>2</v>
      </c>
      <c r="E67" s="90">
        <v>6</v>
      </c>
      <c r="F67" s="115">
        <v>29467</v>
      </c>
    </row>
    <row r="68" spans="1:6" s="79" customFormat="1" hidden="1" x14ac:dyDescent="0.25">
      <c r="A68" s="90">
        <v>540055</v>
      </c>
      <c r="B68" s="91" t="s">
        <v>829</v>
      </c>
      <c r="C68" s="91" t="s">
        <v>1125</v>
      </c>
      <c r="D68" s="91" t="s">
        <v>2</v>
      </c>
      <c r="E68" s="90">
        <v>6</v>
      </c>
      <c r="F68" s="115">
        <v>32206</v>
      </c>
    </row>
    <row r="69" spans="1:6" s="79" customFormat="1" hidden="1" x14ac:dyDescent="0.25">
      <c r="A69" s="90">
        <v>540056</v>
      </c>
      <c r="B69" s="91" t="s">
        <v>828</v>
      </c>
      <c r="C69" s="91" t="s">
        <v>1124</v>
      </c>
      <c r="D69" s="91" t="s">
        <v>2</v>
      </c>
      <c r="E69" s="90">
        <v>6</v>
      </c>
      <c r="F69" s="115">
        <v>28536</v>
      </c>
    </row>
    <row r="70" spans="1:6" s="79" customFormat="1" hidden="1" x14ac:dyDescent="0.25">
      <c r="A70" s="90">
        <v>540057</v>
      </c>
      <c r="B70" s="91" t="s">
        <v>827</v>
      </c>
      <c r="C70" s="91" t="s">
        <v>1123</v>
      </c>
      <c r="D70" s="91" t="s">
        <v>2</v>
      </c>
      <c r="E70" s="90">
        <v>6</v>
      </c>
      <c r="F70" s="115">
        <v>32206</v>
      </c>
    </row>
    <row r="71" spans="1:6" s="79" customFormat="1" hidden="1" x14ac:dyDescent="0.25">
      <c r="A71" s="90">
        <v>540058</v>
      </c>
      <c r="B71" s="91" t="s">
        <v>826</v>
      </c>
      <c r="C71" s="91" t="s">
        <v>1122</v>
      </c>
      <c r="D71" s="91" t="s">
        <v>2</v>
      </c>
      <c r="E71" s="90">
        <v>6</v>
      </c>
      <c r="F71" s="115">
        <v>32206</v>
      </c>
    </row>
    <row r="72" spans="1:6" s="79" customFormat="1" hidden="1" x14ac:dyDescent="0.25">
      <c r="A72" s="90">
        <v>540059</v>
      </c>
      <c r="B72" s="91" t="s">
        <v>825</v>
      </c>
      <c r="C72" s="91" t="s">
        <v>1121</v>
      </c>
      <c r="D72" s="91" t="s">
        <v>2</v>
      </c>
      <c r="E72" s="90">
        <v>6</v>
      </c>
      <c r="F72" s="115">
        <v>29481</v>
      </c>
    </row>
    <row r="73" spans="1:6" s="79" customFormat="1" hidden="1" x14ac:dyDescent="0.25">
      <c r="A73" s="90">
        <v>540242</v>
      </c>
      <c r="B73" s="91" t="s">
        <v>824</v>
      </c>
      <c r="C73" s="91" t="s">
        <v>1120</v>
      </c>
      <c r="D73" s="91" t="s">
        <v>2</v>
      </c>
      <c r="E73" s="90">
        <v>6</v>
      </c>
      <c r="F73" s="115">
        <v>31385</v>
      </c>
    </row>
    <row r="74" spans="1:6" s="79" customFormat="1" hidden="1" x14ac:dyDescent="0.25">
      <c r="A74" s="90">
        <v>540060</v>
      </c>
      <c r="B74" s="91" t="s">
        <v>823</v>
      </c>
      <c r="C74" s="91" t="s">
        <v>1119</v>
      </c>
      <c r="D74" s="91" t="s">
        <v>2</v>
      </c>
      <c r="E74" s="90">
        <v>6</v>
      </c>
      <c r="F74" s="115">
        <v>32218</v>
      </c>
    </row>
    <row r="75" spans="1:6" s="79" customFormat="1" hidden="1" x14ac:dyDescent="0.25">
      <c r="A75" s="90">
        <v>540061</v>
      </c>
      <c r="B75" s="91" t="s">
        <v>822</v>
      </c>
      <c r="C75" s="91" t="s">
        <v>1118</v>
      </c>
      <c r="D75" s="91" t="s">
        <v>2</v>
      </c>
      <c r="E75" s="90">
        <v>6</v>
      </c>
      <c r="F75" s="115">
        <v>29103</v>
      </c>
    </row>
    <row r="76" spans="1:6" s="79" customFormat="1" hidden="1" x14ac:dyDescent="0.25">
      <c r="A76" s="90">
        <v>540062</v>
      </c>
      <c r="B76" s="91" t="s">
        <v>821</v>
      </c>
      <c r="C76" s="91" t="s">
        <v>1117</v>
      </c>
      <c r="D76" s="91" t="s">
        <v>2</v>
      </c>
      <c r="E76" s="90">
        <v>6</v>
      </c>
      <c r="F76" s="115">
        <v>32234</v>
      </c>
    </row>
    <row r="77" spans="1:6" s="79" customFormat="1" hidden="1" x14ac:dyDescent="0.25">
      <c r="A77" s="96">
        <v>540063</v>
      </c>
      <c r="B77" s="97" t="s">
        <v>819</v>
      </c>
      <c r="C77" s="97" t="s">
        <v>1116</v>
      </c>
      <c r="D77" s="97" t="s">
        <v>29</v>
      </c>
      <c r="E77" s="96">
        <v>5</v>
      </c>
      <c r="F77" s="116">
        <v>31168</v>
      </c>
    </row>
    <row r="78" spans="1:6" s="79" customFormat="1" hidden="1" x14ac:dyDescent="0.25">
      <c r="A78" s="90">
        <v>540241</v>
      </c>
      <c r="B78" s="91" t="s">
        <v>818</v>
      </c>
      <c r="C78" s="91" t="s">
        <v>1115</v>
      </c>
      <c r="D78" s="91" t="s">
        <v>2</v>
      </c>
      <c r="E78" s="90">
        <v>5</v>
      </c>
      <c r="F78" s="115">
        <v>33315</v>
      </c>
    </row>
    <row r="79" spans="1:6" s="79" customFormat="1" hidden="1" x14ac:dyDescent="0.25">
      <c r="A79" s="90">
        <v>540064</v>
      </c>
      <c r="B79" s="91" t="s">
        <v>817</v>
      </c>
      <c r="C79" s="91" t="s">
        <v>1114</v>
      </c>
      <c r="D79" s="91" t="s">
        <v>2</v>
      </c>
      <c r="E79" s="90">
        <v>5</v>
      </c>
      <c r="F79" s="115">
        <v>28369</v>
      </c>
    </row>
    <row r="80" spans="1:6" s="79" customFormat="1" hidden="1" x14ac:dyDescent="0.25">
      <c r="A80" s="96">
        <v>540065</v>
      </c>
      <c r="B80" s="97" t="s">
        <v>815</v>
      </c>
      <c r="C80" s="97" t="s">
        <v>1113</v>
      </c>
      <c r="D80" s="97" t="s">
        <v>29</v>
      </c>
      <c r="E80" s="96">
        <v>9</v>
      </c>
      <c r="F80" s="116">
        <v>29509</v>
      </c>
    </row>
    <row r="81" spans="1:6" s="79" customFormat="1" hidden="1" x14ac:dyDescent="0.25">
      <c r="A81" s="90">
        <v>540030</v>
      </c>
      <c r="B81" s="91" t="s">
        <v>814</v>
      </c>
      <c r="C81" s="91" t="s">
        <v>1112</v>
      </c>
      <c r="D81" s="91" t="s">
        <v>2</v>
      </c>
      <c r="E81" s="90">
        <v>9</v>
      </c>
      <c r="F81" s="115">
        <v>40165</v>
      </c>
    </row>
    <row r="82" spans="1:6" s="79" customFormat="1" hidden="1" x14ac:dyDescent="0.25">
      <c r="A82" s="90">
        <v>540066</v>
      </c>
      <c r="B82" s="91" t="s">
        <v>813</v>
      </c>
      <c r="C82" s="91" t="s">
        <v>1111</v>
      </c>
      <c r="D82" s="91" t="s">
        <v>2</v>
      </c>
      <c r="E82" s="90">
        <v>9</v>
      </c>
      <c r="F82" s="115">
        <v>29193</v>
      </c>
    </row>
    <row r="83" spans="1:6" s="79" customFormat="1" hidden="1" x14ac:dyDescent="0.25">
      <c r="A83" s="90">
        <v>540067</v>
      </c>
      <c r="B83" s="91" t="s">
        <v>812</v>
      </c>
      <c r="C83" s="91" t="s">
        <v>1110</v>
      </c>
      <c r="D83" s="91" t="s">
        <v>2</v>
      </c>
      <c r="E83" s="90">
        <v>9</v>
      </c>
      <c r="F83" s="115">
        <v>30918</v>
      </c>
    </row>
    <row r="84" spans="1:6" s="79" customFormat="1" hidden="1" x14ac:dyDescent="0.25">
      <c r="A84" s="90">
        <v>540068</v>
      </c>
      <c r="B84" s="91" t="s">
        <v>811</v>
      </c>
      <c r="C84" s="91" t="s">
        <v>1109</v>
      </c>
      <c r="D84" s="91" t="s">
        <v>2</v>
      </c>
      <c r="E84" s="90">
        <v>9</v>
      </c>
      <c r="F84" s="115">
        <v>29021</v>
      </c>
    </row>
    <row r="85" spans="1:6" s="79" customFormat="1" hidden="1" x14ac:dyDescent="0.25">
      <c r="A85" s="90">
        <v>540069</v>
      </c>
      <c r="B85" s="91" t="s">
        <v>810</v>
      </c>
      <c r="C85" s="91" t="s">
        <v>1108</v>
      </c>
      <c r="D85" s="91" t="s">
        <v>2</v>
      </c>
      <c r="E85" s="90">
        <v>9</v>
      </c>
      <c r="F85" s="115">
        <v>29298</v>
      </c>
    </row>
    <row r="86" spans="1:6" s="79" customFormat="1" hidden="1" x14ac:dyDescent="0.25">
      <c r="A86" s="96">
        <v>540070</v>
      </c>
      <c r="B86" s="97" t="s">
        <v>808</v>
      </c>
      <c r="C86" s="97" t="s">
        <v>1107</v>
      </c>
      <c r="D86" s="97" t="s">
        <v>29</v>
      </c>
      <c r="E86" s="96">
        <v>3</v>
      </c>
      <c r="F86" s="116">
        <v>31124</v>
      </c>
    </row>
    <row r="87" spans="1:6" s="79" customFormat="1" hidden="1" x14ac:dyDescent="0.25">
      <c r="A87" s="90">
        <v>540071</v>
      </c>
      <c r="B87" s="91" t="s">
        <v>807</v>
      </c>
      <c r="C87" s="91" t="s">
        <v>1106</v>
      </c>
      <c r="D87" s="91" t="s">
        <v>2</v>
      </c>
      <c r="E87" s="90">
        <v>3</v>
      </c>
      <c r="F87" s="115">
        <v>30056</v>
      </c>
    </row>
    <row r="88" spans="1:6" s="79" customFormat="1" hidden="1" x14ac:dyDescent="0.25">
      <c r="A88" s="90">
        <v>540072</v>
      </c>
      <c r="B88" s="91" t="s">
        <v>806</v>
      </c>
      <c r="C88" s="91" t="s">
        <v>1105</v>
      </c>
      <c r="D88" s="91" t="s">
        <v>2</v>
      </c>
      <c r="E88" s="90">
        <v>3</v>
      </c>
      <c r="F88" s="115">
        <v>30103</v>
      </c>
    </row>
    <row r="89" spans="1:6" s="79" customFormat="1" hidden="1" x14ac:dyDescent="0.25">
      <c r="A89" s="90">
        <v>540073</v>
      </c>
      <c r="B89" s="91" t="s">
        <v>805</v>
      </c>
      <c r="C89" s="91" t="s">
        <v>1104</v>
      </c>
      <c r="D89" s="91" t="s">
        <v>2</v>
      </c>
      <c r="E89" s="90">
        <v>3</v>
      </c>
      <c r="F89" s="115">
        <v>30482</v>
      </c>
    </row>
    <row r="90" spans="1:6" s="79" customFormat="1" hidden="1" x14ac:dyDescent="0.25">
      <c r="A90" s="90">
        <v>540074</v>
      </c>
      <c r="B90" s="91" t="s">
        <v>804</v>
      </c>
      <c r="C90" s="91" t="s">
        <v>1103</v>
      </c>
      <c r="D90" s="91" t="s">
        <v>2</v>
      </c>
      <c r="E90" s="90">
        <v>3</v>
      </c>
      <c r="F90" s="115">
        <v>30103</v>
      </c>
    </row>
    <row r="91" spans="1:6" s="79" customFormat="1" hidden="1" x14ac:dyDescent="0.25">
      <c r="A91" s="90">
        <v>540075</v>
      </c>
      <c r="B91" s="91" t="s">
        <v>803</v>
      </c>
      <c r="C91" s="91" t="s">
        <v>1102</v>
      </c>
      <c r="D91" s="91" t="s">
        <v>2</v>
      </c>
      <c r="E91" s="90">
        <v>3</v>
      </c>
      <c r="F91" s="115">
        <v>30879</v>
      </c>
    </row>
    <row r="92" spans="1:6" s="79" customFormat="1" hidden="1" x14ac:dyDescent="0.25">
      <c r="A92" s="90">
        <v>540076</v>
      </c>
      <c r="B92" s="91" t="s">
        <v>802</v>
      </c>
      <c r="C92" s="91" t="s">
        <v>1101</v>
      </c>
      <c r="D92" s="91" t="s">
        <v>2</v>
      </c>
      <c r="E92" s="90">
        <v>3</v>
      </c>
      <c r="F92" s="115">
        <v>30103</v>
      </c>
    </row>
    <row r="93" spans="1:6" s="79" customFormat="1" hidden="1" x14ac:dyDescent="0.25">
      <c r="A93" s="90">
        <v>540077</v>
      </c>
      <c r="B93" s="91" t="s">
        <v>801</v>
      </c>
      <c r="C93" s="91" t="s">
        <v>1100</v>
      </c>
      <c r="D93" s="91" t="s">
        <v>2</v>
      </c>
      <c r="E93" s="90">
        <v>3</v>
      </c>
      <c r="F93" s="115">
        <v>30103</v>
      </c>
    </row>
    <row r="94" spans="1:6" s="79" customFormat="1" hidden="1" x14ac:dyDescent="0.25">
      <c r="A94" s="90">
        <v>540078</v>
      </c>
      <c r="B94" s="91" t="s">
        <v>800</v>
      </c>
      <c r="C94" s="91" t="s">
        <v>1099</v>
      </c>
      <c r="D94" s="91" t="s">
        <v>2</v>
      </c>
      <c r="E94" s="90">
        <v>3</v>
      </c>
      <c r="F94" s="115">
        <v>30117</v>
      </c>
    </row>
    <row r="95" spans="1:6" s="79" customFormat="1" hidden="1" x14ac:dyDescent="0.25">
      <c r="A95" s="90">
        <v>540279</v>
      </c>
      <c r="B95" s="91" t="s">
        <v>799</v>
      </c>
      <c r="C95" s="91" t="s">
        <v>1098</v>
      </c>
      <c r="D95" s="91" t="s">
        <v>2</v>
      </c>
      <c r="E95" s="90">
        <v>3</v>
      </c>
      <c r="F95" s="115">
        <v>30868</v>
      </c>
    </row>
    <row r="96" spans="1:6" s="79" customFormat="1" hidden="1" x14ac:dyDescent="0.25">
      <c r="A96" s="90">
        <v>540079</v>
      </c>
      <c r="B96" s="91" t="s">
        <v>798</v>
      </c>
      <c r="C96" s="91" t="s">
        <v>1097</v>
      </c>
      <c r="D96" s="91" t="s">
        <v>2</v>
      </c>
      <c r="E96" s="90">
        <v>3</v>
      </c>
      <c r="F96" s="115">
        <v>30056</v>
      </c>
    </row>
    <row r="97" spans="1:6" s="79" customFormat="1" hidden="1" x14ac:dyDescent="0.25">
      <c r="A97" s="90">
        <v>540082</v>
      </c>
      <c r="B97" s="91" t="s">
        <v>796</v>
      </c>
      <c r="C97" s="91" t="s">
        <v>1096</v>
      </c>
      <c r="D97" s="91" t="s">
        <v>2</v>
      </c>
      <c r="E97" s="90">
        <v>3</v>
      </c>
      <c r="F97" s="115">
        <v>30803</v>
      </c>
    </row>
    <row r="98" spans="1:6" s="79" customFormat="1" hidden="1" x14ac:dyDescent="0.25">
      <c r="A98" s="90">
        <v>540223</v>
      </c>
      <c r="B98" s="91" t="s">
        <v>795</v>
      </c>
      <c r="C98" s="91" t="s">
        <v>1095</v>
      </c>
      <c r="D98" s="91" t="s">
        <v>2</v>
      </c>
      <c r="E98" s="90">
        <v>3</v>
      </c>
      <c r="F98" s="115">
        <v>30117</v>
      </c>
    </row>
    <row r="99" spans="1:6" s="79" customFormat="1" hidden="1" x14ac:dyDescent="0.25">
      <c r="A99" s="90">
        <v>540083</v>
      </c>
      <c r="B99" s="91" t="s">
        <v>794</v>
      </c>
      <c r="C99" s="91" t="s">
        <v>1094</v>
      </c>
      <c r="D99" s="91" t="s">
        <v>2</v>
      </c>
      <c r="E99" s="90">
        <v>3</v>
      </c>
      <c r="F99" s="115">
        <v>30117</v>
      </c>
    </row>
    <row r="100" spans="1:6" s="79" customFormat="1" hidden="1" x14ac:dyDescent="0.25">
      <c r="A100" s="90">
        <v>540029</v>
      </c>
      <c r="B100" s="91" t="s">
        <v>797</v>
      </c>
      <c r="C100" s="91" t="s">
        <v>1093</v>
      </c>
      <c r="D100" s="91" t="s">
        <v>2</v>
      </c>
      <c r="E100" s="90">
        <v>3</v>
      </c>
      <c r="F100" s="115">
        <v>30103</v>
      </c>
    </row>
    <row r="101" spans="1:6" s="79" customFormat="1" hidden="1" x14ac:dyDescent="0.25">
      <c r="A101" s="96">
        <v>540085</v>
      </c>
      <c r="B101" s="97" t="s">
        <v>792</v>
      </c>
      <c r="C101" s="97" t="s">
        <v>329</v>
      </c>
      <c r="D101" s="97" t="s">
        <v>29</v>
      </c>
      <c r="E101" s="96">
        <v>7</v>
      </c>
      <c r="F101" s="116">
        <v>31959</v>
      </c>
    </row>
    <row r="102" spans="1:6" s="79" customFormat="1" hidden="1" x14ac:dyDescent="0.25">
      <c r="A102" s="90">
        <v>540086</v>
      </c>
      <c r="B102" s="91" t="s">
        <v>791</v>
      </c>
      <c r="C102" s="91" t="s">
        <v>1092</v>
      </c>
      <c r="D102" s="91" t="s">
        <v>2</v>
      </c>
      <c r="E102" s="90">
        <v>7</v>
      </c>
      <c r="F102" s="115">
        <v>30949</v>
      </c>
    </row>
    <row r="103" spans="1:6" s="79" customFormat="1" hidden="1" x14ac:dyDescent="0.25">
      <c r="A103" s="90">
        <v>540087</v>
      </c>
      <c r="B103" s="91" t="s">
        <v>790</v>
      </c>
      <c r="C103" s="91" t="s">
        <v>1091</v>
      </c>
      <c r="D103" s="91" t="s">
        <v>2</v>
      </c>
      <c r="E103" s="90">
        <v>7</v>
      </c>
      <c r="F103" s="115">
        <v>30056</v>
      </c>
    </row>
    <row r="104" spans="1:6" s="79" customFormat="1" hidden="1" x14ac:dyDescent="0.25">
      <c r="A104" s="96">
        <v>540088</v>
      </c>
      <c r="B104" s="97" t="s">
        <v>788</v>
      </c>
      <c r="C104" s="97" t="s">
        <v>325</v>
      </c>
      <c r="D104" s="97" t="s">
        <v>29</v>
      </c>
      <c r="E104" s="96">
        <v>2</v>
      </c>
      <c r="F104" s="116">
        <v>32038</v>
      </c>
    </row>
    <row r="105" spans="1:6" s="79" customFormat="1" hidden="1" x14ac:dyDescent="0.25">
      <c r="A105" s="90">
        <v>540089</v>
      </c>
      <c r="B105" s="91" t="s">
        <v>787</v>
      </c>
      <c r="C105" s="91" t="s">
        <v>1090</v>
      </c>
      <c r="D105" s="91" t="s">
        <v>2</v>
      </c>
      <c r="E105" s="90">
        <v>2</v>
      </c>
      <c r="F105" s="115">
        <v>32024</v>
      </c>
    </row>
    <row r="106" spans="1:6" s="79" customFormat="1" hidden="1" x14ac:dyDescent="0.25">
      <c r="A106" s="90">
        <v>540090</v>
      </c>
      <c r="B106" s="91" t="s">
        <v>786</v>
      </c>
      <c r="C106" s="91" t="s">
        <v>1089</v>
      </c>
      <c r="D106" s="91" t="s">
        <v>2</v>
      </c>
      <c r="E106" s="90">
        <v>2</v>
      </c>
      <c r="F106" s="115">
        <v>32024</v>
      </c>
    </row>
    <row r="107" spans="1:6" s="79" customFormat="1" hidden="1" x14ac:dyDescent="0.25">
      <c r="A107" s="96">
        <v>545536</v>
      </c>
      <c r="B107" s="97" t="s">
        <v>784</v>
      </c>
      <c r="C107" s="97" t="s">
        <v>1088</v>
      </c>
      <c r="D107" s="97" t="s">
        <v>29</v>
      </c>
      <c r="E107" s="96">
        <v>2</v>
      </c>
      <c r="F107" s="116">
        <v>26396</v>
      </c>
    </row>
    <row r="108" spans="1:6" s="79" customFormat="1" hidden="1" x14ac:dyDescent="0.25">
      <c r="A108" s="90">
        <v>540092</v>
      </c>
      <c r="B108" s="91" t="s">
        <v>783</v>
      </c>
      <c r="C108" s="91" t="s">
        <v>1087</v>
      </c>
      <c r="D108" s="91" t="s">
        <v>2</v>
      </c>
      <c r="E108" s="90">
        <v>2</v>
      </c>
      <c r="F108" s="115">
        <v>26172</v>
      </c>
    </row>
    <row r="109" spans="1:6" s="79" customFormat="1" hidden="1" x14ac:dyDescent="0.25">
      <c r="A109" s="90">
        <v>545535</v>
      </c>
      <c r="B109" s="91" t="s">
        <v>782</v>
      </c>
      <c r="C109" s="91" t="s">
        <v>1086</v>
      </c>
      <c r="D109" s="91" t="s">
        <v>2</v>
      </c>
      <c r="E109" s="90">
        <v>2</v>
      </c>
      <c r="F109" s="115">
        <v>26130</v>
      </c>
    </row>
    <row r="110" spans="1:6" s="79" customFormat="1" hidden="1" x14ac:dyDescent="0.25">
      <c r="A110" s="90">
        <v>545537</v>
      </c>
      <c r="B110" s="91" t="s">
        <v>781</v>
      </c>
      <c r="C110" s="91" t="s">
        <v>1085</v>
      </c>
      <c r="D110" s="91" t="s">
        <v>2</v>
      </c>
      <c r="E110" s="90">
        <v>2</v>
      </c>
      <c r="F110" s="115">
        <v>26186</v>
      </c>
    </row>
    <row r="111" spans="1:6" s="79" customFormat="1" hidden="1" x14ac:dyDescent="0.25">
      <c r="A111" s="90">
        <v>540095</v>
      </c>
      <c r="B111" s="91" t="s">
        <v>780</v>
      </c>
      <c r="C111" s="91" t="s">
        <v>1084</v>
      </c>
      <c r="D111" s="91" t="s">
        <v>2</v>
      </c>
      <c r="E111" s="90">
        <v>2</v>
      </c>
      <c r="F111" s="115">
        <v>26158</v>
      </c>
    </row>
    <row r="112" spans="1:6" s="79" customFormat="1" hidden="1" x14ac:dyDescent="0.25">
      <c r="A112" s="90">
        <v>545539</v>
      </c>
      <c r="B112" s="91" t="s">
        <v>779</v>
      </c>
      <c r="C112" s="91" t="s">
        <v>1083</v>
      </c>
      <c r="D112" s="91" t="s">
        <v>2</v>
      </c>
      <c r="E112" s="90">
        <v>2</v>
      </c>
      <c r="F112" s="115">
        <v>26452</v>
      </c>
    </row>
    <row r="113" spans="1:6" s="79" customFormat="1" hidden="1" x14ac:dyDescent="0.25">
      <c r="A113" s="120">
        <v>540097</v>
      </c>
      <c r="B113" s="97" t="s">
        <v>777</v>
      </c>
      <c r="C113" s="97" t="s">
        <v>307</v>
      </c>
      <c r="D113" s="97" t="s">
        <v>29</v>
      </c>
      <c r="E113" s="96">
        <v>6</v>
      </c>
      <c r="F113" s="116">
        <v>32328</v>
      </c>
    </row>
    <row r="114" spans="1:6" s="79" customFormat="1" hidden="1" x14ac:dyDescent="0.25">
      <c r="A114" s="90">
        <v>540098</v>
      </c>
      <c r="B114" s="91" t="s">
        <v>776</v>
      </c>
      <c r="C114" s="91" t="s">
        <v>1082</v>
      </c>
      <c r="D114" s="91" t="s">
        <v>2</v>
      </c>
      <c r="E114" s="90">
        <v>6</v>
      </c>
      <c r="F114" s="115">
        <v>32218</v>
      </c>
    </row>
    <row r="115" spans="1:6" s="79" customFormat="1" hidden="1" x14ac:dyDescent="0.25">
      <c r="A115" s="90" t="s">
        <v>775</v>
      </c>
      <c r="B115" s="91" t="s">
        <v>774</v>
      </c>
      <c r="C115" s="91" t="s">
        <v>1081</v>
      </c>
      <c r="D115" s="91" t="s">
        <v>2</v>
      </c>
      <c r="E115" s="90">
        <v>6</v>
      </c>
      <c r="F115" s="115">
        <v>31960</v>
      </c>
    </row>
    <row r="116" spans="1:6" s="79" customFormat="1" hidden="1" x14ac:dyDescent="0.25">
      <c r="A116" s="90">
        <v>540100</v>
      </c>
      <c r="B116" s="91" t="s">
        <v>773</v>
      </c>
      <c r="C116" s="91" t="s">
        <v>1080</v>
      </c>
      <c r="D116" s="91" t="s">
        <v>2</v>
      </c>
      <c r="E116" s="90">
        <v>6</v>
      </c>
      <c r="F116" s="115">
        <v>32218</v>
      </c>
    </row>
    <row r="117" spans="1:6" s="79" customFormat="1" hidden="1" x14ac:dyDescent="0.25">
      <c r="A117" s="90">
        <v>540101</v>
      </c>
      <c r="B117" s="91" t="s">
        <v>772</v>
      </c>
      <c r="C117" s="91" t="s">
        <v>1079</v>
      </c>
      <c r="D117" s="91" t="s">
        <v>2</v>
      </c>
      <c r="E117" s="90">
        <v>6</v>
      </c>
      <c r="F117" s="115">
        <v>32218</v>
      </c>
    </row>
    <row r="118" spans="1:6" s="79" customFormat="1" hidden="1" x14ac:dyDescent="0.25">
      <c r="A118" s="90">
        <v>540102</v>
      </c>
      <c r="B118" s="91" t="s">
        <v>771</v>
      </c>
      <c r="C118" s="91" t="s">
        <v>1078</v>
      </c>
      <c r="D118" s="91" t="s">
        <v>2</v>
      </c>
      <c r="E118" s="90">
        <v>6</v>
      </c>
      <c r="F118" s="115">
        <v>32206</v>
      </c>
    </row>
    <row r="119" spans="1:6" s="79" customFormat="1" hidden="1" x14ac:dyDescent="0.25">
      <c r="A119" s="90">
        <v>540103</v>
      </c>
      <c r="B119" s="91" t="s">
        <v>770</v>
      </c>
      <c r="C119" s="91" t="s">
        <v>1077</v>
      </c>
      <c r="D119" s="91" t="s">
        <v>2</v>
      </c>
      <c r="E119" s="90">
        <v>6</v>
      </c>
      <c r="F119" s="115">
        <v>31735</v>
      </c>
    </row>
    <row r="120" spans="1:6" s="79" customFormat="1" hidden="1" x14ac:dyDescent="0.25">
      <c r="A120" s="90">
        <v>540104</v>
      </c>
      <c r="B120" s="91" t="s">
        <v>769</v>
      </c>
      <c r="C120" s="91" t="s">
        <v>1076</v>
      </c>
      <c r="D120" s="91" t="s">
        <v>2</v>
      </c>
      <c r="E120" s="90">
        <v>6</v>
      </c>
      <c r="F120" s="115">
        <v>32218</v>
      </c>
    </row>
    <row r="121" spans="1:6" s="79" customFormat="1" hidden="1" x14ac:dyDescent="0.25">
      <c r="A121" s="90">
        <v>540292</v>
      </c>
      <c r="B121" s="91" t="s">
        <v>768</v>
      </c>
      <c r="C121" s="91" t="s">
        <v>1075</v>
      </c>
      <c r="D121" s="91" t="s">
        <v>2</v>
      </c>
      <c r="E121" s="90">
        <v>6</v>
      </c>
      <c r="F121" s="115">
        <v>41079</v>
      </c>
    </row>
    <row r="122" spans="1:6" s="79" customFormat="1" hidden="1" x14ac:dyDescent="0.25">
      <c r="A122" s="90">
        <v>540105</v>
      </c>
      <c r="B122" s="91" t="s">
        <v>767</v>
      </c>
      <c r="C122" s="91" t="s">
        <v>1074</v>
      </c>
      <c r="D122" s="91" t="s">
        <v>2</v>
      </c>
      <c r="E122" s="90">
        <v>6</v>
      </c>
      <c r="F122" s="115">
        <v>32218</v>
      </c>
    </row>
    <row r="123" spans="1:6" s="79" customFormat="1" hidden="1" x14ac:dyDescent="0.25">
      <c r="A123" s="90">
        <v>540106</v>
      </c>
      <c r="B123" s="91" t="s">
        <v>766</v>
      </c>
      <c r="C123" s="91" t="s">
        <v>1073</v>
      </c>
      <c r="D123" s="91" t="s">
        <v>2</v>
      </c>
      <c r="E123" s="90">
        <v>6</v>
      </c>
      <c r="F123" s="115">
        <v>32218</v>
      </c>
    </row>
    <row r="124" spans="1:6" s="79" customFormat="1" hidden="1" x14ac:dyDescent="0.25">
      <c r="A124" s="96">
        <v>540107</v>
      </c>
      <c r="B124" s="97" t="s">
        <v>764</v>
      </c>
      <c r="C124" s="97" t="s">
        <v>1072</v>
      </c>
      <c r="D124" s="97" t="s">
        <v>29</v>
      </c>
      <c r="E124" s="96">
        <v>10</v>
      </c>
      <c r="F124" s="116">
        <v>27383</v>
      </c>
    </row>
    <row r="125" spans="1:6" s="79" customFormat="1" hidden="1" x14ac:dyDescent="0.25">
      <c r="A125" s="90">
        <v>540108</v>
      </c>
      <c r="B125" s="91" t="s">
        <v>763</v>
      </c>
      <c r="C125" s="91" t="s">
        <v>1071</v>
      </c>
      <c r="D125" s="91" t="s">
        <v>2</v>
      </c>
      <c r="E125" s="90">
        <v>10</v>
      </c>
      <c r="F125" s="115">
        <v>29342</v>
      </c>
    </row>
    <row r="126" spans="1:6" s="79" customFormat="1" hidden="1" x14ac:dyDescent="0.25">
      <c r="A126" s="90">
        <v>540287</v>
      </c>
      <c r="B126" s="91" t="s">
        <v>762</v>
      </c>
      <c r="C126" s="91" t="s">
        <v>1070</v>
      </c>
      <c r="D126" s="91" t="s">
        <v>2</v>
      </c>
      <c r="E126" s="90">
        <v>10</v>
      </c>
      <c r="F126" s="115">
        <v>40081</v>
      </c>
    </row>
    <row r="127" spans="1:6" s="79" customFormat="1" hidden="1" x14ac:dyDescent="0.25">
      <c r="A127" s="90">
        <v>540109</v>
      </c>
      <c r="B127" s="91" t="s">
        <v>761</v>
      </c>
      <c r="C127" s="91" t="s">
        <v>1069</v>
      </c>
      <c r="D127" s="91" t="s">
        <v>2</v>
      </c>
      <c r="E127" s="90">
        <v>10</v>
      </c>
      <c r="F127" s="115">
        <v>27208</v>
      </c>
    </row>
    <row r="128" spans="1:6" s="79" customFormat="1" hidden="1" x14ac:dyDescent="0.25">
      <c r="A128" s="90">
        <v>540110</v>
      </c>
      <c r="B128" s="91" t="s">
        <v>760</v>
      </c>
      <c r="C128" s="91" t="s">
        <v>1068</v>
      </c>
      <c r="D128" s="91" t="s">
        <v>2</v>
      </c>
      <c r="E128" s="90">
        <v>10</v>
      </c>
      <c r="F128" s="115">
        <v>40081</v>
      </c>
    </row>
    <row r="129" spans="1:6" s="79" customFormat="1" hidden="1" x14ac:dyDescent="0.25">
      <c r="A129" s="90">
        <v>540111</v>
      </c>
      <c r="B129" s="91" t="s">
        <v>759</v>
      </c>
      <c r="C129" s="91" t="s">
        <v>1067</v>
      </c>
      <c r="D129" s="91" t="s">
        <v>2</v>
      </c>
      <c r="E129" s="90">
        <v>10</v>
      </c>
      <c r="F129" s="115">
        <v>27110</v>
      </c>
    </row>
    <row r="130" spans="1:6" s="79" customFormat="1" hidden="1" x14ac:dyDescent="0.25">
      <c r="A130" s="96">
        <v>540112</v>
      </c>
      <c r="B130" s="97" t="s">
        <v>757</v>
      </c>
      <c r="C130" s="97" t="s">
        <v>1066</v>
      </c>
      <c r="D130" s="97" t="s">
        <v>29</v>
      </c>
      <c r="E130" s="96">
        <v>2</v>
      </c>
      <c r="F130" s="116">
        <v>29222</v>
      </c>
    </row>
    <row r="131" spans="1:6" s="79" customFormat="1" hidden="1" x14ac:dyDescent="0.25">
      <c r="A131" s="90">
        <v>540247</v>
      </c>
      <c r="B131" s="91" t="s">
        <v>756</v>
      </c>
      <c r="C131" s="91" t="s">
        <v>1065</v>
      </c>
      <c r="D131" s="91" t="s">
        <v>2</v>
      </c>
      <c r="E131" s="90">
        <v>2</v>
      </c>
      <c r="F131" s="115">
        <v>28536</v>
      </c>
    </row>
    <row r="132" spans="1:6" s="79" customFormat="1" hidden="1" x14ac:dyDescent="0.25">
      <c r="A132" s="90">
        <v>540251</v>
      </c>
      <c r="B132" s="91" t="s">
        <v>755</v>
      </c>
      <c r="C132" s="91" t="s">
        <v>1064</v>
      </c>
      <c r="D132" s="91" t="s">
        <v>2</v>
      </c>
      <c r="E132" s="90">
        <v>2</v>
      </c>
      <c r="F132" s="115">
        <v>28625</v>
      </c>
    </row>
    <row r="133" spans="1:6" s="79" customFormat="1" hidden="1" x14ac:dyDescent="0.25">
      <c r="A133" s="90">
        <v>540113</v>
      </c>
      <c r="B133" s="91" t="s">
        <v>754</v>
      </c>
      <c r="C133" s="91" t="s">
        <v>1063</v>
      </c>
      <c r="D133" s="91" t="s">
        <v>2</v>
      </c>
      <c r="E133" s="90">
        <v>2</v>
      </c>
      <c r="F133" s="115">
        <v>28717</v>
      </c>
    </row>
    <row r="134" spans="1:6" s="79" customFormat="1" hidden="1" x14ac:dyDescent="0.25">
      <c r="A134" s="90">
        <v>540248</v>
      </c>
      <c r="B134" s="91" t="s">
        <v>753</v>
      </c>
      <c r="C134" s="91" t="s">
        <v>1062</v>
      </c>
      <c r="D134" s="91" t="s">
        <v>2</v>
      </c>
      <c r="E134" s="90">
        <v>2</v>
      </c>
      <c r="F134" s="115">
        <v>28536</v>
      </c>
    </row>
    <row r="135" spans="1:6" s="79" customFormat="1" hidden="1" x14ac:dyDescent="0.25">
      <c r="A135" s="90">
        <v>540249</v>
      </c>
      <c r="B135" s="91" t="s">
        <v>752</v>
      </c>
      <c r="C135" s="91" t="s">
        <v>1061</v>
      </c>
      <c r="D135" s="91" t="s">
        <v>2</v>
      </c>
      <c r="E135" s="90">
        <v>2</v>
      </c>
      <c r="F135" s="115">
        <v>28674</v>
      </c>
    </row>
    <row r="136" spans="1:6" s="79" customFormat="1" hidden="1" x14ac:dyDescent="0.25">
      <c r="A136" s="90">
        <v>540250</v>
      </c>
      <c r="B136" s="91" t="s">
        <v>751</v>
      </c>
      <c r="C136" s="91" t="s">
        <v>1060</v>
      </c>
      <c r="D136" s="91" t="s">
        <v>2</v>
      </c>
      <c r="E136" s="90">
        <v>2</v>
      </c>
      <c r="F136" s="115">
        <v>28625</v>
      </c>
    </row>
    <row r="137" spans="1:6" s="79" customFormat="1" x14ac:dyDescent="0.25">
      <c r="A137" s="96">
        <v>540114</v>
      </c>
      <c r="B137" s="97" t="s">
        <v>749</v>
      </c>
      <c r="C137" s="97" t="s">
        <v>1059</v>
      </c>
      <c r="D137" s="97" t="s">
        <v>29</v>
      </c>
      <c r="E137" s="96">
        <v>1</v>
      </c>
      <c r="F137" s="116">
        <v>31673</v>
      </c>
    </row>
    <row r="138" spans="1:6" s="79" customFormat="1" x14ac:dyDescent="0.25">
      <c r="A138" s="90">
        <v>540115</v>
      </c>
      <c r="B138" s="91" t="s">
        <v>748</v>
      </c>
      <c r="C138" s="91" t="s">
        <v>1058</v>
      </c>
      <c r="D138" s="91" t="s">
        <v>2</v>
      </c>
      <c r="E138" s="90">
        <v>1</v>
      </c>
      <c r="F138" s="115">
        <v>31079</v>
      </c>
    </row>
    <row r="139" spans="1:6" s="79" customFormat="1" x14ac:dyDescent="0.25">
      <c r="A139" s="90">
        <v>540291</v>
      </c>
      <c r="B139" s="91" t="s">
        <v>747</v>
      </c>
      <c r="C139" s="91" t="s">
        <v>1057</v>
      </c>
      <c r="D139" s="91" t="s">
        <v>2</v>
      </c>
      <c r="E139" s="90">
        <v>1</v>
      </c>
      <c r="F139" s="115">
        <v>31673</v>
      </c>
    </row>
    <row r="140" spans="1:6" s="79" customFormat="1" x14ac:dyDescent="0.25">
      <c r="A140" s="90">
        <v>540116</v>
      </c>
      <c r="B140" s="91" t="s">
        <v>746</v>
      </c>
      <c r="C140" s="91" t="s">
        <v>1056</v>
      </c>
      <c r="D140" s="91" t="s">
        <v>2</v>
      </c>
      <c r="E140" s="90">
        <v>1</v>
      </c>
      <c r="F140" s="115">
        <v>30953</v>
      </c>
    </row>
    <row r="141" spans="1:6" s="79" customFormat="1" x14ac:dyDescent="0.25">
      <c r="A141" s="90">
        <v>540117</v>
      </c>
      <c r="B141" s="91" t="s">
        <v>745</v>
      </c>
      <c r="C141" s="91" t="s">
        <v>1055</v>
      </c>
      <c r="D141" s="91" t="s">
        <v>2</v>
      </c>
      <c r="E141" s="90">
        <v>1</v>
      </c>
      <c r="F141" s="115">
        <v>31079</v>
      </c>
    </row>
    <row r="142" spans="1:6" s="79" customFormat="1" x14ac:dyDescent="0.25">
      <c r="A142" s="90">
        <v>540118</v>
      </c>
      <c r="B142" s="91" t="s">
        <v>744</v>
      </c>
      <c r="C142" s="91" t="s">
        <v>1054</v>
      </c>
      <c r="D142" s="91" t="s">
        <v>2</v>
      </c>
      <c r="E142" s="90">
        <v>1</v>
      </c>
      <c r="F142" s="115">
        <v>30953</v>
      </c>
    </row>
    <row r="143" spans="1:6" s="79" customFormat="1" x14ac:dyDescent="0.25">
      <c r="A143" s="90">
        <v>540119</v>
      </c>
      <c r="B143" s="91" t="s">
        <v>743</v>
      </c>
      <c r="C143" s="91" t="s">
        <v>1053</v>
      </c>
      <c r="D143" s="91" t="s">
        <v>2</v>
      </c>
      <c r="E143" s="90">
        <v>1</v>
      </c>
      <c r="F143" s="115">
        <v>31079</v>
      </c>
    </row>
    <row r="144" spans="1:6" s="79" customFormat="1" x14ac:dyDescent="0.25">
      <c r="A144" s="90">
        <v>540120</v>
      </c>
      <c r="B144" s="91" t="s">
        <v>742</v>
      </c>
      <c r="C144" s="91" t="s">
        <v>1052</v>
      </c>
      <c r="D144" s="91" t="s">
        <v>2</v>
      </c>
      <c r="E144" s="90">
        <v>1</v>
      </c>
      <c r="F144" s="115">
        <v>31079</v>
      </c>
    </row>
    <row r="145" spans="1:6" s="79" customFormat="1" x14ac:dyDescent="0.25">
      <c r="A145" s="90">
        <v>540121</v>
      </c>
      <c r="B145" s="91" t="s">
        <v>741</v>
      </c>
      <c r="C145" s="91" t="s">
        <v>1051</v>
      </c>
      <c r="D145" s="91" t="s">
        <v>2</v>
      </c>
      <c r="E145" s="90">
        <v>1</v>
      </c>
      <c r="F145" s="115">
        <v>31140</v>
      </c>
    </row>
    <row r="146" spans="1:6" s="79" customFormat="1" x14ac:dyDescent="0.25">
      <c r="A146" s="90">
        <v>540122</v>
      </c>
      <c r="B146" s="91" t="s">
        <v>740</v>
      </c>
      <c r="C146" s="91" t="s">
        <v>1050</v>
      </c>
      <c r="D146" s="91" t="s">
        <v>2</v>
      </c>
      <c r="E146" s="90">
        <v>1</v>
      </c>
      <c r="F146" s="115">
        <v>30953</v>
      </c>
    </row>
    <row r="147" spans="1:6" s="79" customFormat="1" x14ac:dyDescent="0.25">
      <c r="A147" s="90">
        <v>540123</v>
      </c>
      <c r="B147" s="91" t="s">
        <v>739</v>
      </c>
      <c r="C147" s="91" t="s">
        <v>1049</v>
      </c>
      <c r="D147" s="91" t="s">
        <v>2</v>
      </c>
      <c r="E147" s="90">
        <v>1</v>
      </c>
      <c r="F147" s="115">
        <v>30560</v>
      </c>
    </row>
    <row r="148" spans="1:6" s="79" customFormat="1" x14ac:dyDescent="0.25">
      <c r="A148" s="96">
        <v>540124</v>
      </c>
      <c r="B148" s="97" t="s">
        <v>737</v>
      </c>
      <c r="C148" s="97" t="s">
        <v>250</v>
      </c>
      <c r="D148" s="97" t="s">
        <v>29</v>
      </c>
      <c r="E148" s="96">
        <v>1</v>
      </c>
      <c r="F148" s="116">
        <v>31079</v>
      </c>
    </row>
    <row r="149" spans="1:6" s="79" customFormat="1" x14ac:dyDescent="0.25">
      <c r="A149" s="90">
        <v>540172</v>
      </c>
      <c r="B149" s="91" t="s">
        <v>736</v>
      </c>
      <c r="C149" s="91" t="s">
        <v>1048</v>
      </c>
      <c r="D149" s="91" t="s">
        <v>2</v>
      </c>
      <c r="E149" s="90">
        <v>1</v>
      </c>
      <c r="F149" s="115">
        <v>38413</v>
      </c>
    </row>
    <row r="150" spans="1:6" s="79" customFormat="1" x14ac:dyDescent="0.25">
      <c r="A150" s="90">
        <v>540285</v>
      </c>
      <c r="B150" s="91" t="s">
        <v>735</v>
      </c>
      <c r="C150" s="91" t="s">
        <v>1047</v>
      </c>
      <c r="D150" s="91" t="s">
        <v>2</v>
      </c>
      <c r="E150" s="90">
        <v>1</v>
      </c>
      <c r="F150" s="115">
        <v>38413</v>
      </c>
    </row>
    <row r="151" spans="1:6" s="79" customFormat="1" x14ac:dyDescent="0.25">
      <c r="A151" s="90">
        <v>540125</v>
      </c>
      <c r="B151" s="91" t="s">
        <v>734</v>
      </c>
      <c r="C151" s="91" t="s">
        <v>1046</v>
      </c>
      <c r="D151" s="91" t="s">
        <v>2</v>
      </c>
      <c r="E151" s="90">
        <v>1</v>
      </c>
      <c r="F151" s="115">
        <v>30651</v>
      </c>
    </row>
    <row r="152" spans="1:6" s="79" customFormat="1" x14ac:dyDescent="0.25">
      <c r="A152" s="118">
        <v>540126</v>
      </c>
      <c r="B152" s="119" t="s">
        <v>1045</v>
      </c>
      <c r="C152" s="119" t="s">
        <v>1044</v>
      </c>
      <c r="D152" s="119" t="s">
        <v>2</v>
      </c>
      <c r="E152" s="118">
        <v>1</v>
      </c>
      <c r="F152" s="117">
        <v>30665</v>
      </c>
    </row>
    <row r="153" spans="1:6" s="79" customFormat="1" x14ac:dyDescent="0.25">
      <c r="A153" s="90">
        <v>540127</v>
      </c>
      <c r="B153" s="91" t="s">
        <v>731</v>
      </c>
      <c r="C153" s="91" t="s">
        <v>1043</v>
      </c>
      <c r="D153" s="91" t="s">
        <v>2</v>
      </c>
      <c r="E153" s="90">
        <v>1</v>
      </c>
      <c r="F153" s="115">
        <v>30665</v>
      </c>
    </row>
    <row r="154" spans="1:6" s="79" customFormat="1" x14ac:dyDescent="0.25">
      <c r="A154" s="90">
        <v>540128</v>
      </c>
      <c r="B154" s="91" t="s">
        <v>730</v>
      </c>
      <c r="C154" s="91" t="s">
        <v>1042</v>
      </c>
      <c r="D154" s="91" t="s">
        <v>2</v>
      </c>
      <c r="E154" s="90">
        <v>1</v>
      </c>
      <c r="F154" s="115">
        <v>30713</v>
      </c>
    </row>
    <row r="155" spans="1:6" s="79" customFormat="1" hidden="1" x14ac:dyDescent="0.25">
      <c r="A155" s="96">
        <v>540129</v>
      </c>
      <c r="B155" s="97" t="s">
        <v>728</v>
      </c>
      <c r="C155" s="97" t="s">
        <v>1041</v>
      </c>
      <c r="D155" s="97" t="s">
        <v>29</v>
      </c>
      <c r="E155" s="96">
        <v>8</v>
      </c>
      <c r="F155" s="116">
        <v>33508</v>
      </c>
    </row>
    <row r="156" spans="1:6" s="79" customFormat="1" hidden="1" x14ac:dyDescent="0.25">
      <c r="A156" s="90">
        <v>540130</v>
      </c>
      <c r="B156" s="91" t="s">
        <v>727</v>
      </c>
      <c r="C156" s="91" t="s">
        <v>1040</v>
      </c>
      <c r="D156" s="91" t="s">
        <v>2</v>
      </c>
      <c r="E156" s="90">
        <v>8</v>
      </c>
      <c r="F156" s="115">
        <v>33508</v>
      </c>
    </row>
    <row r="157" spans="1:6" s="79" customFormat="1" hidden="1" x14ac:dyDescent="0.25">
      <c r="A157" s="90">
        <v>540131</v>
      </c>
      <c r="B157" s="91" t="s">
        <v>726</v>
      </c>
      <c r="C157" s="91" t="s">
        <v>1039</v>
      </c>
      <c r="D157" s="91" t="s">
        <v>2</v>
      </c>
      <c r="E157" s="90">
        <v>8</v>
      </c>
      <c r="F157" s="115">
        <v>33508</v>
      </c>
    </row>
    <row r="158" spans="1:6" s="79" customFormat="1" hidden="1" x14ac:dyDescent="0.25">
      <c r="A158" s="90">
        <v>540155</v>
      </c>
      <c r="B158" s="91" t="s">
        <v>725</v>
      </c>
      <c r="C158" s="91" t="s">
        <v>1038</v>
      </c>
      <c r="D158" s="91" t="s">
        <v>2</v>
      </c>
      <c r="E158" s="90">
        <v>8</v>
      </c>
      <c r="F158" s="115">
        <v>33508</v>
      </c>
    </row>
    <row r="159" spans="1:6" s="79" customFormat="1" hidden="1" x14ac:dyDescent="0.25">
      <c r="A159" s="96">
        <v>540133</v>
      </c>
      <c r="B159" s="97" t="s">
        <v>723</v>
      </c>
      <c r="C159" s="97" t="s">
        <v>1037</v>
      </c>
      <c r="D159" s="97" t="s">
        <v>29</v>
      </c>
      <c r="E159" s="96">
        <v>2</v>
      </c>
      <c r="F159" s="116">
        <v>29557</v>
      </c>
    </row>
    <row r="160" spans="1:6" s="79" customFormat="1" hidden="1" x14ac:dyDescent="0.25">
      <c r="A160" s="90">
        <v>540134</v>
      </c>
      <c r="B160" s="91" t="s">
        <v>722</v>
      </c>
      <c r="C160" s="91" t="s">
        <v>1036</v>
      </c>
      <c r="D160" s="91" t="s">
        <v>2</v>
      </c>
      <c r="E160" s="90">
        <v>2</v>
      </c>
      <c r="F160" s="115">
        <v>28199</v>
      </c>
    </row>
    <row r="161" spans="1:6" s="79" customFormat="1" hidden="1" x14ac:dyDescent="0.25">
      <c r="A161" s="90">
        <v>540135</v>
      </c>
      <c r="B161" s="91" t="s">
        <v>721</v>
      </c>
      <c r="C161" s="91" t="s">
        <v>1035</v>
      </c>
      <c r="D161" s="91" t="s">
        <v>2</v>
      </c>
      <c r="E161" s="90">
        <v>2</v>
      </c>
      <c r="F161" s="115">
        <v>28247</v>
      </c>
    </row>
    <row r="162" spans="1:6" s="79" customFormat="1" hidden="1" x14ac:dyDescent="0.25">
      <c r="A162" s="90" t="s">
        <v>720</v>
      </c>
      <c r="B162" s="91" t="s">
        <v>719</v>
      </c>
      <c r="C162" s="91" t="s">
        <v>1034</v>
      </c>
      <c r="D162" s="91" t="s">
        <v>2</v>
      </c>
      <c r="E162" s="90">
        <v>2</v>
      </c>
      <c r="F162" s="115">
        <v>28550</v>
      </c>
    </row>
    <row r="163" spans="1:6" s="79" customFormat="1" hidden="1" x14ac:dyDescent="0.25">
      <c r="A163" s="90" t="s">
        <v>718</v>
      </c>
      <c r="B163" s="91" t="s">
        <v>717</v>
      </c>
      <c r="C163" s="91" t="s">
        <v>1033</v>
      </c>
      <c r="D163" s="91" t="s">
        <v>2</v>
      </c>
      <c r="E163" s="90">
        <v>2</v>
      </c>
      <c r="F163" s="115">
        <v>25602</v>
      </c>
    </row>
    <row r="164" spans="1:6" s="79" customFormat="1" hidden="1" x14ac:dyDescent="0.25">
      <c r="A164" s="90" t="s">
        <v>716</v>
      </c>
      <c r="B164" s="91" t="s">
        <v>715</v>
      </c>
      <c r="C164" s="91" t="s">
        <v>1032</v>
      </c>
      <c r="D164" s="91" t="s">
        <v>2</v>
      </c>
      <c r="E164" s="90">
        <v>2</v>
      </c>
      <c r="F164" s="115">
        <v>29602</v>
      </c>
    </row>
    <row r="165" spans="1:6" s="79" customFormat="1" hidden="1" x14ac:dyDescent="0.25">
      <c r="A165" s="96">
        <v>540139</v>
      </c>
      <c r="B165" s="97" t="s">
        <v>713</v>
      </c>
      <c r="C165" s="97" t="s">
        <v>1031</v>
      </c>
      <c r="D165" s="97" t="s">
        <v>29</v>
      </c>
      <c r="E165" s="96">
        <v>6</v>
      </c>
      <c r="F165" s="116">
        <v>40198</v>
      </c>
    </row>
    <row r="166" spans="1:6" s="79" customFormat="1" hidden="1" x14ac:dyDescent="0.25">
      <c r="A166" s="90">
        <v>540140</v>
      </c>
      <c r="B166" s="91" t="s">
        <v>712</v>
      </c>
      <c r="C166" s="91" t="s">
        <v>1030</v>
      </c>
      <c r="D166" s="91" t="s">
        <v>2</v>
      </c>
      <c r="E166" s="90">
        <v>6</v>
      </c>
      <c r="F166" s="115">
        <v>40198</v>
      </c>
    </row>
    <row r="167" spans="1:6" s="79" customFormat="1" hidden="1" x14ac:dyDescent="0.25">
      <c r="A167" s="90">
        <v>540272</v>
      </c>
      <c r="B167" s="91" t="s">
        <v>711</v>
      </c>
      <c r="C167" s="91" t="s">
        <v>1029</v>
      </c>
      <c r="D167" s="91" t="s">
        <v>2</v>
      </c>
      <c r="E167" s="90">
        <v>6</v>
      </c>
      <c r="F167" s="115">
        <v>30665</v>
      </c>
    </row>
    <row r="168" spans="1:6" s="79" customFormat="1" hidden="1" x14ac:dyDescent="0.25">
      <c r="A168" s="90">
        <v>540141</v>
      </c>
      <c r="B168" s="91" t="s">
        <v>710</v>
      </c>
      <c r="C168" s="91" t="s">
        <v>1028</v>
      </c>
      <c r="D168" s="91" t="s">
        <v>2</v>
      </c>
      <c r="E168" s="90">
        <v>6</v>
      </c>
      <c r="F168" s="115">
        <v>29068</v>
      </c>
    </row>
    <row r="169" spans="1:6" s="79" customFormat="1" hidden="1" x14ac:dyDescent="0.25">
      <c r="A169" s="90">
        <v>540273</v>
      </c>
      <c r="B169" s="91" t="s">
        <v>709</v>
      </c>
      <c r="C169" s="91" t="s">
        <v>1027</v>
      </c>
      <c r="D169" s="91" t="s">
        <v>2</v>
      </c>
      <c r="E169" s="90">
        <v>6</v>
      </c>
      <c r="F169" s="115">
        <v>28703</v>
      </c>
    </row>
    <row r="170" spans="1:6" s="79" customFormat="1" hidden="1" x14ac:dyDescent="0.25">
      <c r="A170" s="90">
        <v>540274</v>
      </c>
      <c r="B170" s="91" t="s">
        <v>708</v>
      </c>
      <c r="C170" s="91" t="s">
        <v>1026</v>
      </c>
      <c r="D170" s="91" t="s">
        <v>2</v>
      </c>
      <c r="E170" s="90">
        <v>6</v>
      </c>
      <c r="F170" s="115">
        <v>28703</v>
      </c>
    </row>
    <row r="171" spans="1:6" s="79" customFormat="1" x14ac:dyDescent="0.25">
      <c r="A171" s="96">
        <v>540278</v>
      </c>
      <c r="B171" s="97" t="s">
        <v>706</v>
      </c>
      <c r="C171" s="97" t="s">
        <v>1025</v>
      </c>
      <c r="D171" s="97" t="s">
        <v>29</v>
      </c>
      <c r="E171" s="96">
        <v>1</v>
      </c>
      <c r="F171" s="116">
        <v>30330</v>
      </c>
    </row>
    <row r="172" spans="1:6" s="79" customFormat="1" x14ac:dyDescent="0.25">
      <c r="A172" s="90">
        <v>540143</v>
      </c>
      <c r="B172" s="91" t="s">
        <v>704</v>
      </c>
      <c r="C172" s="91" t="s">
        <v>1024</v>
      </c>
      <c r="D172" s="91" t="s">
        <v>2</v>
      </c>
      <c r="E172" s="90">
        <v>1</v>
      </c>
      <c r="F172" s="115">
        <v>29068</v>
      </c>
    </row>
    <row r="173" spans="1:6" s="79" customFormat="1" x14ac:dyDescent="0.25">
      <c r="A173" s="90">
        <v>540290</v>
      </c>
      <c r="B173" s="91" t="s">
        <v>703</v>
      </c>
      <c r="C173" s="91" t="s">
        <v>1023</v>
      </c>
      <c r="D173" s="91" t="s">
        <v>2</v>
      </c>
      <c r="E173" s="90">
        <v>1</v>
      </c>
      <c r="F173" s="115">
        <v>37424</v>
      </c>
    </row>
    <row r="174" spans="1:6" s="79" customFormat="1" x14ac:dyDescent="0.25">
      <c r="A174" s="90">
        <v>540041</v>
      </c>
      <c r="B174" s="91" t="s">
        <v>1022</v>
      </c>
      <c r="C174" s="91" t="s">
        <v>1021</v>
      </c>
      <c r="D174" s="91" t="s">
        <v>2</v>
      </c>
      <c r="E174" s="90">
        <v>1</v>
      </c>
      <c r="F174" s="115">
        <v>33508</v>
      </c>
    </row>
    <row r="175" spans="1:6" s="79" customFormat="1" hidden="1" x14ac:dyDescent="0.25">
      <c r="A175" s="96">
        <v>540144</v>
      </c>
      <c r="B175" s="97" t="s">
        <v>701</v>
      </c>
      <c r="C175" s="97" t="s">
        <v>207</v>
      </c>
      <c r="D175" s="97" t="s">
        <v>29</v>
      </c>
      <c r="E175" s="96">
        <v>9</v>
      </c>
      <c r="F175" s="116">
        <v>31959</v>
      </c>
    </row>
    <row r="176" spans="1:6" s="79" customFormat="1" hidden="1" x14ac:dyDescent="0.25">
      <c r="A176" s="90">
        <v>540005</v>
      </c>
      <c r="B176" s="91" t="s">
        <v>700</v>
      </c>
      <c r="C176" s="91" t="s">
        <v>1020</v>
      </c>
      <c r="D176" s="91" t="s">
        <v>2</v>
      </c>
      <c r="E176" s="90">
        <v>9</v>
      </c>
      <c r="F176" s="115">
        <v>29222</v>
      </c>
    </row>
    <row r="177" spans="1:6" s="79" customFormat="1" hidden="1" x14ac:dyDescent="0.25">
      <c r="A177" s="90">
        <v>540252</v>
      </c>
      <c r="B177" s="91" t="s">
        <v>699</v>
      </c>
      <c r="C177" s="91" t="s">
        <v>1019</v>
      </c>
      <c r="D177" s="91" t="s">
        <v>2</v>
      </c>
      <c r="E177" s="90">
        <v>9</v>
      </c>
      <c r="F177" s="115">
        <v>30988</v>
      </c>
    </row>
    <row r="178" spans="1:6" s="79" customFormat="1" hidden="1" x14ac:dyDescent="0.25">
      <c r="A178" s="96">
        <v>540146</v>
      </c>
      <c r="B178" s="97" t="s">
        <v>697</v>
      </c>
      <c r="C178" s="97" t="s">
        <v>201</v>
      </c>
      <c r="D178" s="97" t="s">
        <v>29</v>
      </c>
      <c r="E178" s="96">
        <v>4</v>
      </c>
      <c r="F178" s="116">
        <v>33548</v>
      </c>
    </row>
    <row r="179" spans="1:6" s="79" customFormat="1" hidden="1" x14ac:dyDescent="0.25">
      <c r="A179" s="90">
        <v>540147</v>
      </c>
      <c r="B179" s="91" t="s">
        <v>696</v>
      </c>
      <c r="C179" s="91" t="s">
        <v>1018</v>
      </c>
      <c r="D179" s="91" t="s">
        <v>2</v>
      </c>
      <c r="E179" s="90">
        <v>4</v>
      </c>
      <c r="F179" s="115">
        <v>33508</v>
      </c>
    </row>
    <row r="180" spans="1:6" s="79" customFormat="1" hidden="1" x14ac:dyDescent="0.25">
      <c r="A180" s="90">
        <v>540148</v>
      </c>
      <c r="B180" s="91" t="s">
        <v>695</v>
      </c>
      <c r="C180" s="91" t="s">
        <v>1017</v>
      </c>
      <c r="D180" s="91" t="s">
        <v>2</v>
      </c>
      <c r="E180" s="90">
        <v>4</v>
      </c>
      <c r="F180" s="115">
        <v>30918</v>
      </c>
    </row>
    <row r="181" spans="1:6" s="79" customFormat="1" hidden="1" x14ac:dyDescent="0.25">
      <c r="A181" s="96">
        <v>540149</v>
      </c>
      <c r="B181" s="97" t="s">
        <v>693</v>
      </c>
      <c r="C181" s="97" t="s">
        <v>1016</v>
      </c>
      <c r="D181" s="97" t="s">
        <v>29</v>
      </c>
      <c r="E181" s="96">
        <v>10</v>
      </c>
      <c r="F181" s="116">
        <v>30410</v>
      </c>
    </row>
    <row r="182" spans="1:6" s="79" customFormat="1" hidden="1" x14ac:dyDescent="0.25">
      <c r="A182" s="90">
        <v>540275</v>
      </c>
      <c r="B182" s="91" t="s">
        <v>692</v>
      </c>
      <c r="C182" s="91" t="s">
        <v>1015</v>
      </c>
      <c r="D182" s="91" t="s">
        <v>2</v>
      </c>
      <c r="E182" s="90">
        <v>10</v>
      </c>
      <c r="F182" s="115">
        <v>38915</v>
      </c>
    </row>
    <row r="183" spans="1:6" s="79" customFormat="1" hidden="1" x14ac:dyDescent="0.25">
      <c r="A183" s="90">
        <v>540080</v>
      </c>
      <c r="B183" s="91" t="s">
        <v>691</v>
      </c>
      <c r="C183" s="91" t="s">
        <v>1014</v>
      </c>
      <c r="D183" s="91" t="s">
        <v>2</v>
      </c>
      <c r="E183" s="90">
        <v>10</v>
      </c>
      <c r="F183" s="115">
        <v>38915</v>
      </c>
    </row>
    <row r="184" spans="1:6" s="79" customFormat="1" hidden="1" x14ac:dyDescent="0.25">
      <c r="A184" s="90">
        <v>540150</v>
      </c>
      <c r="B184" s="91" t="s">
        <v>690</v>
      </c>
      <c r="C184" s="91" t="s">
        <v>1013</v>
      </c>
      <c r="D184" s="91" t="s">
        <v>2</v>
      </c>
      <c r="E184" s="90">
        <v>10</v>
      </c>
      <c r="F184" s="115">
        <v>30699</v>
      </c>
    </row>
    <row r="185" spans="1:6" s="79" customFormat="1" hidden="1" x14ac:dyDescent="0.25">
      <c r="A185" s="90">
        <v>540151</v>
      </c>
      <c r="B185" s="91" t="s">
        <v>689</v>
      </c>
      <c r="C185" s="91" t="s">
        <v>1012</v>
      </c>
      <c r="D185" s="91" t="s">
        <v>2</v>
      </c>
      <c r="E185" s="90">
        <v>10</v>
      </c>
      <c r="F185" s="115">
        <v>29126</v>
      </c>
    </row>
    <row r="186" spans="1:6" s="79" customFormat="1" hidden="1" x14ac:dyDescent="0.25">
      <c r="A186" s="90">
        <v>540094</v>
      </c>
      <c r="B186" s="91" t="s">
        <v>688</v>
      </c>
      <c r="C186" s="91" t="s">
        <v>1011</v>
      </c>
      <c r="D186" s="91" t="s">
        <v>2</v>
      </c>
      <c r="E186" s="90">
        <v>10</v>
      </c>
      <c r="F186" s="115">
        <v>38915</v>
      </c>
    </row>
    <row r="187" spans="1:6" s="79" customFormat="1" hidden="1" x14ac:dyDescent="0.25">
      <c r="A187" s="90">
        <v>540152</v>
      </c>
      <c r="B187" s="91" t="s">
        <v>687</v>
      </c>
      <c r="C187" s="91" t="s">
        <v>1010</v>
      </c>
      <c r="D187" s="91" t="s">
        <v>2</v>
      </c>
      <c r="E187" s="90">
        <v>10</v>
      </c>
      <c r="F187" s="115">
        <v>29635</v>
      </c>
    </row>
    <row r="188" spans="1:6" s="79" customFormat="1" hidden="1" x14ac:dyDescent="0.25">
      <c r="A188" s="96">
        <v>540153</v>
      </c>
      <c r="B188" s="97" t="s">
        <v>685</v>
      </c>
      <c r="C188" s="97" t="s">
        <v>187</v>
      </c>
      <c r="D188" s="97" t="s">
        <v>29</v>
      </c>
      <c r="E188" s="96">
        <v>8</v>
      </c>
      <c r="F188" s="116">
        <v>31959</v>
      </c>
    </row>
    <row r="189" spans="1:6" s="79" customFormat="1" hidden="1" x14ac:dyDescent="0.25">
      <c r="A189" s="90">
        <v>540154</v>
      </c>
      <c r="B189" s="91" t="s">
        <v>684</v>
      </c>
      <c r="C189" s="91" t="s">
        <v>1009</v>
      </c>
      <c r="D189" s="91" t="s">
        <v>2</v>
      </c>
      <c r="E189" s="90">
        <v>8</v>
      </c>
      <c r="F189" s="115">
        <v>32021</v>
      </c>
    </row>
    <row r="190" spans="1:6" s="79" customFormat="1" hidden="1" x14ac:dyDescent="0.25">
      <c r="A190" s="96">
        <v>540225</v>
      </c>
      <c r="B190" s="97" t="s">
        <v>682</v>
      </c>
      <c r="C190" s="97" t="s">
        <v>1008</v>
      </c>
      <c r="D190" s="97" t="s">
        <v>29</v>
      </c>
      <c r="E190" s="96">
        <v>5</v>
      </c>
      <c r="F190" s="116">
        <v>33392</v>
      </c>
    </row>
    <row r="191" spans="1:6" s="79" customFormat="1" hidden="1" x14ac:dyDescent="0.25">
      <c r="A191" s="90">
        <v>540253</v>
      </c>
      <c r="B191" s="91" t="s">
        <v>681</v>
      </c>
      <c r="C191" s="91" t="s">
        <v>1007</v>
      </c>
      <c r="D191" s="91" t="s">
        <v>2</v>
      </c>
      <c r="E191" s="90">
        <v>5</v>
      </c>
      <c r="F191" s="115">
        <v>33392</v>
      </c>
    </row>
    <row r="192" spans="1:6" s="79" customFormat="1" hidden="1" x14ac:dyDescent="0.25">
      <c r="A192" s="90">
        <v>540156</v>
      </c>
      <c r="B192" s="91" t="s">
        <v>680</v>
      </c>
      <c r="C192" s="91" t="s">
        <v>1006</v>
      </c>
      <c r="D192" s="91" t="s">
        <v>2</v>
      </c>
      <c r="E192" s="90">
        <v>5</v>
      </c>
      <c r="F192" s="115">
        <v>33392</v>
      </c>
    </row>
    <row r="193" spans="1:6" s="79" customFormat="1" hidden="1" x14ac:dyDescent="0.25">
      <c r="A193" s="96">
        <v>540283</v>
      </c>
      <c r="B193" s="97" t="s">
        <v>678</v>
      </c>
      <c r="C193" s="97" t="s">
        <v>1005</v>
      </c>
      <c r="D193" s="97" t="s">
        <v>29</v>
      </c>
      <c r="E193" s="96">
        <v>4</v>
      </c>
      <c r="F193" s="116">
        <v>32798</v>
      </c>
    </row>
    <row r="194" spans="1:6" s="79" customFormat="1" hidden="1" x14ac:dyDescent="0.25">
      <c r="A194" s="90">
        <v>540158</v>
      </c>
      <c r="B194" s="91" t="s">
        <v>677</v>
      </c>
      <c r="C194" s="91" t="s">
        <v>1004</v>
      </c>
      <c r="D194" s="91" t="s">
        <v>2</v>
      </c>
      <c r="E194" s="90">
        <v>4</v>
      </c>
      <c r="F194" s="115">
        <v>30918</v>
      </c>
    </row>
    <row r="195" spans="1:6" s="79" customFormat="1" hidden="1" x14ac:dyDescent="0.25">
      <c r="A195" s="90">
        <v>540159</v>
      </c>
      <c r="B195" s="91" t="s">
        <v>676</v>
      </c>
      <c r="C195" s="91" t="s">
        <v>1003</v>
      </c>
      <c r="D195" s="91" t="s">
        <v>2</v>
      </c>
      <c r="E195" s="90">
        <v>4</v>
      </c>
      <c r="F195" s="115">
        <v>32798</v>
      </c>
    </row>
    <row r="196" spans="1:6" s="79" customFormat="1" hidden="1" x14ac:dyDescent="0.25">
      <c r="A196" s="96">
        <v>540160</v>
      </c>
      <c r="B196" s="97" t="s">
        <v>674</v>
      </c>
      <c r="C196" s="97" t="s">
        <v>174</v>
      </c>
      <c r="D196" s="97" t="s">
        <v>29</v>
      </c>
      <c r="E196" s="96">
        <v>6</v>
      </c>
      <c r="F196" s="116">
        <v>31837</v>
      </c>
    </row>
    <row r="197" spans="1:6" s="79" customFormat="1" hidden="1" x14ac:dyDescent="0.25">
      <c r="A197" s="90">
        <v>540161</v>
      </c>
      <c r="B197" s="91" t="s">
        <v>673</v>
      </c>
      <c r="C197" s="91" t="s">
        <v>1002</v>
      </c>
      <c r="D197" s="91" t="s">
        <v>2</v>
      </c>
      <c r="E197" s="90"/>
      <c r="F197" s="115">
        <v>31990</v>
      </c>
    </row>
    <row r="198" spans="1:6" s="79" customFormat="1" hidden="1" x14ac:dyDescent="0.25">
      <c r="A198" s="90">
        <v>540162</v>
      </c>
      <c r="B198" s="91" t="s">
        <v>672</v>
      </c>
      <c r="C198" s="91" t="s">
        <v>1001</v>
      </c>
      <c r="D198" s="91" t="s">
        <v>2</v>
      </c>
      <c r="E198" s="90">
        <v>6</v>
      </c>
      <c r="F198" s="115">
        <v>31990</v>
      </c>
    </row>
    <row r="199" spans="1:6" s="79" customFormat="1" hidden="1" x14ac:dyDescent="0.25">
      <c r="A199" s="90">
        <v>540254</v>
      </c>
      <c r="B199" s="91" t="s">
        <v>671</v>
      </c>
      <c r="C199" s="91" t="s">
        <v>1000</v>
      </c>
      <c r="D199" s="91" t="s">
        <v>2</v>
      </c>
      <c r="E199" s="90">
        <v>6</v>
      </c>
      <c r="F199" s="115">
        <v>41065</v>
      </c>
    </row>
    <row r="200" spans="1:6" s="79" customFormat="1" hidden="1" x14ac:dyDescent="0.25">
      <c r="A200" s="90">
        <v>540270</v>
      </c>
      <c r="B200" s="91" t="s">
        <v>670</v>
      </c>
      <c r="C200" s="91" t="s">
        <v>999</v>
      </c>
      <c r="D200" s="91" t="s">
        <v>2</v>
      </c>
      <c r="E200" s="90">
        <v>6</v>
      </c>
      <c r="F200" s="115">
        <v>41065</v>
      </c>
    </row>
    <row r="201" spans="1:6" s="79" customFormat="1" hidden="1" x14ac:dyDescent="0.25">
      <c r="A201" s="90">
        <v>540268</v>
      </c>
      <c r="B201" s="91" t="s">
        <v>669</v>
      </c>
      <c r="C201" s="91" t="s">
        <v>998</v>
      </c>
      <c r="D201" s="91" t="s">
        <v>2</v>
      </c>
      <c r="E201" s="90">
        <v>6</v>
      </c>
      <c r="F201" s="115">
        <v>31990</v>
      </c>
    </row>
    <row r="202" spans="1:6" s="79" customFormat="1" hidden="1" x14ac:dyDescent="0.25">
      <c r="A202" s="90">
        <v>540269</v>
      </c>
      <c r="B202" s="91" t="s">
        <v>668</v>
      </c>
      <c r="C202" s="91" t="s">
        <v>997</v>
      </c>
      <c r="D202" s="91" t="s">
        <v>2</v>
      </c>
      <c r="E202" s="90">
        <v>6</v>
      </c>
      <c r="F202" s="115">
        <v>31990</v>
      </c>
    </row>
    <row r="203" spans="1:6" s="79" customFormat="1" hidden="1" x14ac:dyDescent="0.25">
      <c r="A203" s="90">
        <v>540163</v>
      </c>
      <c r="B203" s="91" t="s">
        <v>667</v>
      </c>
      <c r="C203" s="91" t="s">
        <v>996</v>
      </c>
      <c r="D203" s="91" t="s">
        <v>2</v>
      </c>
      <c r="E203" s="90">
        <v>6</v>
      </c>
      <c r="F203" s="115">
        <v>29068</v>
      </c>
    </row>
    <row r="204" spans="1:6" s="79" customFormat="1" hidden="1" x14ac:dyDescent="0.25">
      <c r="A204" s="90">
        <v>540257</v>
      </c>
      <c r="B204" s="91" t="s">
        <v>666</v>
      </c>
      <c r="C204" s="91" t="s">
        <v>995</v>
      </c>
      <c r="D204" s="91" t="s">
        <v>2</v>
      </c>
      <c r="E204" s="90">
        <v>6</v>
      </c>
      <c r="F204" s="115">
        <v>31990</v>
      </c>
    </row>
    <row r="205" spans="1:6" s="79" customFormat="1" hidden="1" x14ac:dyDescent="0.25">
      <c r="A205" s="90">
        <v>540137</v>
      </c>
      <c r="B205" s="91" t="s">
        <v>665</v>
      </c>
      <c r="C205" s="91" t="s">
        <v>994</v>
      </c>
      <c r="D205" s="91" t="s">
        <v>2</v>
      </c>
      <c r="E205" s="90">
        <v>6</v>
      </c>
      <c r="F205" s="115">
        <v>41065</v>
      </c>
    </row>
    <row r="206" spans="1:6" s="79" customFormat="1" hidden="1" x14ac:dyDescent="0.25">
      <c r="A206" s="96">
        <v>540164</v>
      </c>
      <c r="B206" s="97" t="s">
        <v>663</v>
      </c>
      <c r="C206" s="97" t="s">
        <v>154</v>
      </c>
      <c r="D206" s="97" t="s">
        <v>29</v>
      </c>
      <c r="E206" s="96">
        <v>3</v>
      </c>
      <c r="F206" s="116">
        <v>31946</v>
      </c>
    </row>
    <row r="207" spans="1:6" s="79" customFormat="1" hidden="1" x14ac:dyDescent="0.25">
      <c r="A207" s="90">
        <v>540165</v>
      </c>
      <c r="B207" s="91" t="s">
        <v>662</v>
      </c>
      <c r="C207" s="91" t="s">
        <v>993</v>
      </c>
      <c r="D207" s="91" t="s">
        <v>2</v>
      </c>
      <c r="E207" s="90">
        <v>3</v>
      </c>
      <c r="F207" s="115">
        <v>31399</v>
      </c>
    </row>
    <row r="208" spans="1:6" s="79" customFormat="1" hidden="1" x14ac:dyDescent="0.25">
      <c r="A208" s="90">
        <v>540166</v>
      </c>
      <c r="B208" s="91" t="s">
        <v>661</v>
      </c>
      <c r="C208" s="91" t="s">
        <v>992</v>
      </c>
      <c r="D208" s="91" t="s">
        <v>2</v>
      </c>
      <c r="E208" s="90">
        <v>3</v>
      </c>
      <c r="F208" s="115">
        <v>31399</v>
      </c>
    </row>
    <row r="209" spans="1:6" s="79" customFormat="1" hidden="1" x14ac:dyDescent="0.25">
      <c r="A209" s="90">
        <v>540222</v>
      </c>
      <c r="B209" s="91" t="s">
        <v>660</v>
      </c>
      <c r="C209" s="91" t="s">
        <v>991</v>
      </c>
      <c r="D209" s="91" t="s">
        <v>2</v>
      </c>
      <c r="E209" s="90">
        <v>3</v>
      </c>
      <c r="F209" s="115">
        <v>30718</v>
      </c>
    </row>
    <row r="210" spans="1:6" s="79" customFormat="1" hidden="1" x14ac:dyDescent="0.25">
      <c r="A210" s="90">
        <v>540167</v>
      </c>
      <c r="B210" s="91" t="s">
        <v>659</v>
      </c>
      <c r="C210" s="91" t="s">
        <v>990</v>
      </c>
      <c r="D210" s="91" t="s">
        <v>2</v>
      </c>
      <c r="E210" s="90">
        <v>3</v>
      </c>
      <c r="F210" s="115">
        <v>31475</v>
      </c>
    </row>
    <row r="211" spans="1:6" s="79" customFormat="1" hidden="1" x14ac:dyDescent="0.25">
      <c r="A211" s="90">
        <v>540168</v>
      </c>
      <c r="B211" s="91" t="s">
        <v>657</v>
      </c>
      <c r="C211" s="91" t="s">
        <v>989</v>
      </c>
      <c r="D211" s="91" t="s">
        <v>2</v>
      </c>
      <c r="E211" s="90">
        <v>3</v>
      </c>
      <c r="F211" s="115">
        <v>31399</v>
      </c>
    </row>
    <row r="212" spans="1:6" s="79" customFormat="1" hidden="1" x14ac:dyDescent="0.25">
      <c r="A212" s="90">
        <v>540271</v>
      </c>
      <c r="B212" s="91" t="s">
        <v>656</v>
      </c>
      <c r="C212" s="91" t="s">
        <v>988</v>
      </c>
      <c r="D212" s="91" t="s">
        <v>2</v>
      </c>
      <c r="E212" s="90">
        <v>3</v>
      </c>
      <c r="F212" s="115">
        <v>31399</v>
      </c>
    </row>
    <row r="213" spans="1:6" s="79" customFormat="1" hidden="1" x14ac:dyDescent="0.25">
      <c r="A213" s="90">
        <v>540081</v>
      </c>
      <c r="B213" s="91" t="s">
        <v>658</v>
      </c>
      <c r="C213" s="91" t="s">
        <v>987</v>
      </c>
      <c r="D213" s="91" t="s">
        <v>2</v>
      </c>
      <c r="E213" s="90">
        <v>3</v>
      </c>
      <c r="F213" s="115">
        <v>30056</v>
      </c>
    </row>
    <row r="214" spans="1:6" s="79" customFormat="1" x14ac:dyDescent="0.25">
      <c r="A214" s="96">
        <v>540169</v>
      </c>
      <c r="B214" s="97" t="s">
        <v>654</v>
      </c>
      <c r="C214" s="97" t="s">
        <v>986</v>
      </c>
      <c r="D214" s="97" t="s">
        <v>29</v>
      </c>
      <c r="E214" s="96">
        <v>1</v>
      </c>
      <c r="F214" s="116">
        <v>31034</v>
      </c>
    </row>
    <row r="215" spans="1:6" s="79" customFormat="1" x14ac:dyDescent="0.25">
      <c r="A215" s="90">
        <v>540170</v>
      </c>
      <c r="B215" s="91" t="s">
        <v>652</v>
      </c>
      <c r="C215" s="91" t="s">
        <v>985</v>
      </c>
      <c r="D215" s="91" t="s">
        <v>2</v>
      </c>
      <c r="E215" s="90">
        <v>1</v>
      </c>
      <c r="F215" s="115">
        <v>30987</v>
      </c>
    </row>
    <row r="216" spans="1:6" s="79" customFormat="1" x14ac:dyDescent="0.25">
      <c r="A216" s="90">
        <v>540171</v>
      </c>
      <c r="B216" s="91" t="s">
        <v>651</v>
      </c>
      <c r="C216" s="91" t="s">
        <v>984</v>
      </c>
      <c r="D216" s="91" t="s">
        <v>2</v>
      </c>
      <c r="E216" s="90">
        <v>1</v>
      </c>
      <c r="F216" s="115">
        <v>32234</v>
      </c>
    </row>
    <row r="217" spans="1:6" s="79" customFormat="1" x14ac:dyDescent="0.25">
      <c r="A217" s="90">
        <v>540286</v>
      </c>
      <c r="B217" s="91" t="s">
        <v>650</v>
      </c>
      <c r="C217" s="91" t="s">
        <v>983</v>
      </c>
      <c r="D217" s="91" t="s">
        <v>2</v>
      </c>
      <c r="E217" s="90">
        <v>1</v>
      </c>
      <c r="F217" s="115">
        <v>31110</v>
      </c>
    </row>
    <row r="218" spans="1:6" s="79" customFormat="1" x14ac:dyDescent="0.25">
      <c r="A218" s="90">
        <v>540173</v>
      </c>
      <c r="B218" s="91" t="s">
        <v>982</v>
      </c>
      <c r="C218" s="91" t="s">
        <v>981</v>
      </c>
      <c r="D218" s="91" t="s">
        <v>2</v>
      </c>
      <c r="E218" s="90">
        <v>1</v>
      </c>
      <c r="F218" s="115">
        <v>32021</v>
      </c>
    </row>
    <row r="219" spans="1:6" s="79" customFormat="1" x14ac:dyDescent="0.25">
      <c r="A219" s="90">
        <v>540174</v>
      </c>
      <c r="B219" s="91" t="s">
        <v>648</v>
      </c>
      <c r="C219" s="91" t="s">
        <v>980</v>
      </c>
      <c r="D219" s="91" t="s">
        <v>2</v>
      </c>
      <c r="E219" s="90">
        <v>1</v>
      </c>
      <c r="F219" s="115">
        <v>33344</v>
      </c>
    </row>
    <row r="220" spans="1:6" s="79" customFormat="1" hidden="1" x14ac:dyDescent="0.25">
      <c r="A220" s="96">
        <v>540175</v>
      </c>
      <c r="B220" s="97" t="s">
        <v>646</v>
      </c>
      <c r="C220" s="97" t="s">
        <v>979</v>
      </c>
      <c r="D220" s="97" t="s">
        <v>29</v>
      </c>
      <c r="E220" s="96">
        <v>7</v>
      </c>
      <c r="F220" s="116">
        <v>33508</v>
      </c>
    </row>
    <row r="221" spans="1:6" s="79" customFormat="1" hidden="1" x14ac:dyDescent="0.25">
      <c r="A221" s="90">
        <v>540267</v>
      </c>
      <c r="B221" s="91" t="s">
        <v>645</v>
      </c>
      <c r="C221" s="91" t="s">
        <v>978</v>
      </c>
      <c r="D221" s="91" t="s">
        <v>2</v>
      </c>
      <c r="E221" s="90">
        <v>7</v>
      </c>
      <c r="F221" s="115">
        <v>33575</v>
      </c>
    </row>
    <row r="222" spans="1:6" s="79" customFormat="1" hidden="1" x14ac:dyDescent="0.25">
      <c r="A222" s="90">
        <v>540177</v>
      </c>
      <c r="B222" s="91" t="s">
        <v>644</v>
      </c>
      <c r="C222" s="91" t="s">
        <v>977</v>
      </c>
      <c r="D222" s="91" t="s">
        <v>2</v>
      </c>
      <c r="E222" s="90">
        <v>7</v>
      </c>
      <c r="F222" s="115">
        <v>31870</v>
      </c>
    </row>
    <row r="223" spans="1:6" s="79" customFormat="1" hidden="1" x14ac:dyDescent="0.25">
      <c r="A223" s="90">
        <v>540178</v>
      </c>
      <c r="B223" s="91" t="s">
        <v>643</v>
      </c>
      <c r="C223" s="91" t="s">
        <v>976</v>
      </c>
      <c r="D223" s="91" t="s">
        <v>2</v>
      </c>
      <c r="E223" s="90">
        <v>7</v>
      </c>
      <c r="F223" s="115">
        <v>30918</v>
      </c>
    </row>
    <row r="224" spans="1:6" s="79" customFormat="1" hidden="1" x14ac:dyDescent="0.25">
      <c r="A224" s="90">
        <v>540264</v>
      </c>
      <c r="B224" s="91" t="s">
        <v>642</v>
      </c>
      <c r="C224" s="91" t="s">
        <v>975</v>
      </c>
      <c r="D224" s="91" t="s">
        <v>2</v>
      </c>
      <c r="E224" s="90">
        <v>7</v>
      </c>
      <c r="F224" s="115">
        <v>30918</v>
      </c>
    </row>
    <row r="225" spans="1:6" s="79" customFormat="1" hidden="1" x14ac:dyDescent="0.25">
      <c r="A225" s="90">
        <v>540266</v>
      </c>
      <c r="B225" s="91" t="s">
        <v>641</v>
      </c>
      <c r="C225" s="91" t="s">
        <v>974</v>
      </c>
      <c r="D225" s="91" t="s">
        <v>2</v>
      </c>
      <c r="E225" s="90">
        <v>7</v>
      </c>
      <c r="F225" s="115">
        <v>30918</v>
      </c>
    </row>
    <row r="226" spans="1:6" s="79" customFormat="1" hidden="1" x14ac:dyDescent="0.25">
      <c r="A226" s="90">
        <v>540265</v>
      </c>
      <c r="B226" s="91" t="s">
        <v>640</v>
      </c>
      <c r="C226" s="91" t="s">
        <v>973</v>
      </c>
      <c r="D226" s="91" t="s">
        <v>2</v>
      </c>
      <c r="E226" s="90">
        <v>7</v>
      </c>
      <c r="F226" s="115">
        <v>30949</v>
      </c>
    </row>
    <row r="227" spans="1:6" s="79" customFormat="1" hidden="1" x14ac:dyDescent="0.25">
      <c r="A227" s="90">
        <v>540176</v>
      </c>
      <c r="B227" s="91" t="s">
        <v>639</v>
      </c>
      <c r="C227" s="91" t="s">
        <v>972</v>
      </c>
      <c r="D227" s="91" t="s">
        <v>2</v>
      </c>
      <c r="E227" s="90">
        <v>7</v>
      </c>
      <c r="F227" s="115">
        <v>30935</v>
      </c>
    </row>
    <row r="228" spans="1:6" s="79" customFormat="1" hidden="1" x14ac:dyDescent="0.25">
      <c r="A228" s="96">
        <v>540224</v>
      </c>
      <c r="B228" s="97" t="s">
        <v>637</v>
      </c>
      <c r="C228" s="97" t="s">
        <v>971</v>
      </c>
      <c r="D228" s="97" t="s">
        <v>29</v>
      </c>
      <c r="E228" s="96">
        <v>5</v>
      </c>
      <c r="F228" s="116">
        <v>33239</v>
      </c>
    </row>
    <row r="229" spans="1:6" s="79" customFormat="1" hidden="1" x14ac:dyDescent="0.25">
      <c r="A229" s="90">
        <v>540262</v>
      </c>
      <c r="B229" s="91" t="s">
        <v>636</v>
      </c>
      <c r="C229" s="91" t="s">
        <v>970</v>
      </c>
      <c r="D229" s="91" t="s">
        <v>2</v>
      </c>
      <c r="E229" s="90">
        <v>5</v>
      </c>
      <c r="F229" s="115">
        <v>30949</v>
      </c>
    </row>
    <row r="230" spans="1:6" s="79" customFormat="1" hidden="1" x14ac:dyDescent="0.25">
      <c r="A230" s="90">
        <v>540179</v>
      </c>
      <c r="B230" s="91" t="s">
        <v>635</v>
      </c>
      <c r="C230" s="91" t="s">
        <v>969</v>
      </c>
      <c r="D230" s="91" t="s">
        <v>2</v>
      </c>
      <c r="E230" s="90">
        <v>5</v>
      </c>
      <c r="F230" s="115">
        <v>33315</v>
      </c>
    </row>
    <row r="231" spans="1:6" s="79" customFormat="1" hidden="1" x14ac:dyDescent="0.25">
      <c r="A231" s="90">
        <v>540180</v>
      </c>
      <c r="B231" s="91" t="s">
        <v>634</v>
      </c>
      <c r="C231" s="91" t="s">
        <v>968</v>
      </c>
      <c r="D231" s="91" t="s">
        <v>2</v>
      </c>
      <c r="E231" s="90">
        <v>5</v>
      </c>
      <c r="F231" s="115">
        <v>30918</v>
      </c>
    </row>
    <row r="232" spans="1:6" s="79" customFormat="1" hidden="1" x14ac:dyDescent="0.25">
      <c r="A232" s="90">
        <v>540132</v>
      </c>
      <c r="B232" s="91" t="s">
        <v>633</v>
      </c>
      <c r="C232" s="91" t="s">
        <v>967</v>
      </c>
      <c r="D232" s="91" t="s">
        <v>2</v>
      </c>
      <c r="E232" s="90">
        <v>5</v>
      </c>
      <c r="F232" s="115">
        <v>38755</v>
      </c>
    </row>
    <row r="233" spans="1:6" s="79" customFormat="1" hidden="1" x14ac:dyDescent="0.25">
      <c r="A233" s="90">
        <v>540182</v>
      </c>
      <c r="B233" s="91" t="s">
        <v>632</v>
      </c>
      <c r="C233" s="91" t="s">
        <v>966</v>
      </c>
      <c r="D233" s="91" t="s">
        <v>2</v>
      </c>
      <c r="E233" s="90">
        <v>5</v>
      </c>
      <c r="F233" s="115">
        <v>32402</v>
      </c>
    </row>
    <row r="234" spans="1:6" s="79" customFormat="1" hidden="1" x14ac:dyDescent="0.25">
      <c r="A234" s="90">
        <v>540263</v>
      </c>
      <c r="B234" s="91" t="s">
        <v>631</v>
      </c>
      <c r="C234" s="91" t="s">
        <v>965</v>
      </c>
      <c r="D234" s="91" t="s">
        <v>2</v>
      </c>
      <c r="E234" s="90">
        <v>5</v>
      </c>
      <c r="F234" s="115">
        <v>30935</v>
      </c>
    </row>
    <row r="235" spans="1:6" s="79" customFormat="1" hidden="1" x14ac:dyDescent="0.25">
      <c r="A235" s="96">
        <v>540183</v>
      </c>
      <c r="B235" s="97" t="s">
        <v>629</v>
      </c>
      <c r="C235" s="97" t="s">
        <v>964</v>
      </c>
      <c r="D235" s="97" t="s">
        <v>29</v>
      </c>
      <c r="E235" s="96">
        <v>5</v>
      </c>
      <c r="F235" s="116">
        <v>30935</v>
      </c>
    </row>
    <row r="236" spans="1:6" s="79" customFormat="1" hidden="1" x14ac:dyDescent="0.25">
      <c r="A236" s="90">
        <v>540184</v>
      </c>
      <c r="B236" s="91" t="s">
        <v>628</v>
      </c>
      <c r="C236" s="91" t="s">
        <v>963</v>
      </c>
      <c r="D236" s="91" t="s">
        <v>2</v>
      </c>
      <c r="E236" s="90">
        <v>5</v>
      </c>
      <c r="F236" s="115">
        <v>28825</v>
      </c>
    </row>
    <row r="237" spans="1:6" s="79" customFormat="1" hidden="1" x14ac:dyDescent="0.25">
      <c r="A237" s="90">
        <v>540185</v>
      </c>
      <c r="B237" s="91" t="s">
        <v>627</v>
      </c>
      <c r="C237" s="91" t="s">
        <v>962</v>
      </c>
      <c r="D237" s="91" t="s">
        <v>2</v>
      </c>
      <c r="E237" s="90">
        <v>5</v>
      </c>
      <c r="F237" s="115">
        <v>28858</v>
      </c>
    </row>
    <row r="238" spans="1:6" s="79" customFormat="1" x14ac:dyDescent="0.25">
      <c r="A238" s="96">
        <v>540186</v>
      </c>
      <c r="B238" s="97" t="s">
        <v>625</v>
      </c>
      <c r="C238" s="97" t="s">
        <v>961</v>
      </c>
      <c r="D238" s="97" t="s">
        <v>29</v>
      </c>
      <c r="E238" s="96">
        <v>1</v>
      </c>
      <c r="F238" s="116">
        <v>29530</v>
      </c>
    </row>
    <row r="239" spans="1:6" s="79" customFormat="1" x14ac:dyDescent="0.25">
      <c r="A239" s="90">
        <v>540187</v>
      </c>
      <c r="B239" s="91" t="s">
        <v>624</v>
      </c>
      <c r="C239" s="91" t="s">
        <v>960</v>
      </c>
      <c r="D239" s="91" t="s">
        <v>2</v>
      </c>
      <c r="E239" s="90">
        <v>1</v>
      </c>
      <c r="F239" s="115">
        <v>29068</v>
      </c>
    </row>
    <row r="240" spans="1:6" s="79" customFormat="1" hidden="1" x14ac:dyDescent="0.25">
      <c r="A240" s="96">
        <v>540188</v>
      </c>
      <c r="B240" s="97" t="s">
        <v>622</v>
      </c>
      <c r="C240" s="97" t="s">
        <v>104</v>
      </c>
      <c r="D240" s="97" t="s">
        <v>29</v>
      </c>
      <c r="E240" s="96">
        <v>6</v>
      </c>
      <c r="F240" s="116">
        <v>31959</v>
      </c>
    </row>
    <row r="241" spans="1:6" s="79" customFormat="1" hidden="1" x14ac:dyDescent="0.25">
      <c r="A241" s="90">
        <v>540189</v>
      </c>
      <c r="B241" s="91" t="s">
        <v>621</v>
      </c>
      <c r="C241" s="91" t="s">
        <v>959</v>
      </c>
      <c r="D241" s="91" t="s">
        <v>2</v>
      </c>
      <c r="E241" s="90">
        <v>6</v>
      </c>
      <c r="F241" s="115">
        <v>40081</v>
      </c>
    </row>
    <row r="242" spans="1:6" s="79" customFormat="1" hidden="1" x14ac:dyDescent="0.25">
      <c r="A242" s="90">
        <v>540190</v>
      </c>
      <c r="B242" s="91" t="s">
        <v>620</v>
      </c>
      <c r="C242" s="91" t="s">
        <v>958</v>
      </c>
      <c r="D242" s="91" t="s">
        <v>2</v>
      </c>
      <c r="E242" s="90">
        <v>6</v>
      </c>
      <c r="F242" s="115">
        <v>31990</v>
      </c>
    </row>
    <row r="243" spans="1:6" s="79" customFormat="1" hidden="1" x14ac:dyDescent="0.25">
      <c r="A243" s="96">
        <v>540191</v>
      </c>
      <c r="B243" s="97" t="s">
        <v>618</v>
      </c>
      <c r="C243" s="97" t="s">
        <v>99</v>
      </c>
      <c r="D243" s="97" t="s">
        <v>29</v>
      </c>
      <c r="E243" s="96">
        <v>7</v>
      </c>
      <c r="F243" s="116">
        <v>31959</v>
      </c>
    </row>
    <row r="244" spans="1:6" s="79" customFormat="1" hidden="1" x14ac:dyDescent="0.25">
      <c r="A244" s="90">
        <v>540260</v>
      </c>
      <c r="B244" s="91" t="s">
        <v>617</v>
      </c>
      <c r="C244" s="91" t="s">
        <v>957</v>
      </c>
      <c r="D244" s="91" t="s">
        <v>2</v>
      </c>
      <c r="E244" s="90">
        <v>7</v>
      </c>
      <c r="F244" s="115">
        <v>30883</v>
      </c>
    </row>
    <row r="245" spans="1:6" s="79" customFormat="1" hidden="1" x14ac:dyDescent="0.25">
      <c r="A245" s="90">
        <v>540192</v>
      </c>
      <c r="B245" s="91" t="s">
        <v>616</v>
      </c>
      <c r="C245" s="91" t="s">
        <v>956</v>
      </c>
      <c r="D245" s="91" t="s">
        <v>2</v>
      </c>
      <c r="E245" s="90">
        <v>7</v>
      </c>
      <c r="F245" s="115">
        <v>30883</v>
      </c>
    </row>
    <row r="246" spans="1:6" s="79" customFormat="1" hidden="1" x14ac:dyDescent="0.25">
      <c r="A246" s="90">
        <v>540193</v>
      </c>
      <c r="B246" s="91" t="s">
        <v>615</v>
      </c>
      <c r="C246" s="91" t="s">
        <v>955</v>
      </c>
      <c r="D246" s="91" t="s">
        <v>2</v>
      </c>
      <c r="E246" s="90">
        <v>7</v>
      </c>
      <c r="F246" s="115">
        <v>31990</v>
      </c>
    </row>
    <row r="247" spans="1:6" s="79" customFormat="1" hidden="1" x14ac:dyDescent="0.25">
      <c r="A247" s="90">
        <v>540194</v>
      </c>
      <c r="B247" s="91" t="s">
        <v>614</v>
      </c>
      <c r="C247" s="91" t="s">
        <v>954</v>
      </c>
      <c r="D247" s="91" t="s">
        <v>2</v>
      </c>
      <c r="E247" s="90">
        <v>7</v>
      </c>
      <c r="F247" s="115">
        <v>29082</v>
      </c>
    </row>
    <row r="248" spans="1:6" s="79" customFormat="1" hidden="1" x14ac:dyDescent="0.25">
      <c r="A248" s="90">
        <v>540261</v>
      </c>
      <c r="B248" s="91" t="s">
        <v>613</v>
      </c>
      <c r="C248" s="91" t="s">
        <v>953</v>
      </c>
      <c r="D248" s="91" t="s">
        <v>2</v>
      </c>
      <c r="E248" s="90">
        <v>7</v>
      </c>
      <c r="F248" s="115">
        <v>30935</v>
      </c>
    </row>
    <row r="249" spans="1:6" s="79" customFormat="1" hidden="1" x14ac:dyDescent="0.25">
      <c r="A249" s="96">
        <v>540277</v>
      </c>
      <c r="B249" s="97" t="s">
        <v>611</v>
      </c>
      <c r="C249" s="97" t="s">
        <v>952</v>
      </c>
      <c r="D249" s="97" t="s">
        <v>29</v>
      </c>
      <c r="E249" s="96">
        <v>5</v>
      </c>
      <c r="F249" s="116">
        <v>32451</v>
      </c>
    </row>
    <row r="250" spans="1:6" s="79" customFormat="1" hidden="1" x14ac:dyDescent="0.25">
      <c r="A250" s="90">
        <v>540259</v>
      </c>
      <c r="B250" s="91" t="s">
        <v>610</v>
      </c>
      <c r="C250" s="91" t="s">
        <v>951</v>
      </c>
      <c r="D250" s="91" t="s">
        <v>2</v>
      </c>
      <c r="E250" s="90">
        <v>5</v>
      </c>
      <c r="F250" s="115">
        <v>32451</v>
      </c>
    </row>
    <row r="251" spans="1:6" s="79" customFormat="1" hidden="1" x14ac:dyDescent="0.25">
      <c r="A251" s="90">
        <v>540195</v>
      </c>
      <c r="B251" s="91" t="s">
        <v>609</v>
      </c>
      <c r="C251" s="91" t="s">
        <v>950</v>
      </c>
      <c r="D251" s="91" t="s">
        <v>2</v>
      </c>
      <c r="E251" s="90">
        <v>5</v>
      </c>
      <c r="F251" s="115">
        <v>32451</v>
      </c>
    </row>
    <row r="252" spans="1:6" s="79" customFormat="1" hidden="1" x14ac:dyDescent="0.25">
      <c r="A252" s="90">
        <v>540197</v>
      </c>
      <c r="B252" s="91" t="s">
        <v>608</v>
      </c>
      <c r="C252" s="91" t="s">
        <v>949</v>
      </c>
      <c r="D252" s="91" t="s">
        <v>2</v>
      </c>
      <c r="E252" s="90">
        <v>5</v>
      </c>
      <c r="F252" s="115">
        <v>32451</v>
      </c>
    </row>
    <row r="253" spans="1:6" s="79" customFormat="1" hidden="1" x14ac:dyDescent="0.25">
      <c r="A253" s="96">
        <v>540198</v>
      </c>
      <c r="B253" s="97" t="s">
        <v>606</v>
      </c>
      <c r="C253" s="97" t="s">
        <v>82</v>
      </c>
      <c r="D253" s="97" t="s">
        <v>29</v>
      </c>
      <c r="E253" s="96">
        <v>7</v>
      </c>
      <c r="F253" s="116">
        <v>31959</v>
      </c>
    </row>
    <row r="254" spans="1:6" s="79" customFormat="1" hidden="1" x14ac:dyDescent="0.25">
      <c r="A254" s="90">
        <v>540199</v>
      </c>
      <c r="B254" s="91" t="s">
        <v>605</v>
      </c>
      <c r="C254" s="91" t="s">
        <v>948</v>
      </c>
      <c r="D254" s="91" t="s">
        <v>2</v>
      </c>
      <c r="E254" s="90">
        <v>7</v>
      </c>
      <c r="F254" s="115">
        <v>31659</v>
      </c>
    </row>
    <row r="255" spans="1:6" s="79" customFormat="1" hidden="1" x14ac:dyDescent="0.25">
      <c r="A255" s="96">
        <v>540200</v>
      </c>
      <c r="B255" s="97" t="s">
        <v>603</v>
      </c>
      <c r="C255" s="97" t="s">
        <v>78</v>
      </c>
      <c r="D255" s="97" t="s">
        <v>29</v>
      </c>
      <c r="E255" s="96">
        <v>2</v>
      </c>
      <c r="F255" s="116">
        <v>32038</v>
      </c>
    </row>
    <row r="256" spans="1:6" s="79" customFormat="1" hidden="1" x14ac:dyDescent="0.25">
      <c r="A256" s="90">
        <v>540232</v>
      </c>
      <c r="B256" s="91" t="s">
        <v>602</v>
      </c>
      <c r="C256" s="91" t="s">
        <v>947</v>
      </c>
      <c r="D256" s="91" t="s">
        <v>2</v>
      </c>
      <c r="E256" s="90">
        <v>2</v>
      </c>
      <c r="F256" s="115">
        <v>32645</v>
      </c>
    </row>
    <row r="257" spans="1:6" s="79" customFormat="1" hidden="1" x14ac:dyDescent="0.25">
      <c r="A257" s="90">
        <v>540202</v>
      </c>
      <c r="B257" s="91" t="s">
        <v>601</v>
      </c>
      <c r="C257" s="91" t="s">
        <v>946</v>
      </c>
      <c r="D257" s="91" t="s">
        <v>2</v>
      </c>
      <c r="E257" s="90">
        <v>2</v>
      </c>
      <c r="F257" s="115">
        <v>28858</v>
      </c>
    </row>
    <row r="258" spans="1:6" s="79" customFormat="1" hidden="1" x14ac:dyDescent="0.25">
      <c r="A258" s="90">
        <v>540221</v>
      </c>
      <c r="B258" s="91" t="s">
        <v>599</v>
      </c>
      <c r="C258" s="91" t="s">
        <v>945</v>
      </c>
      <c r="D258" s="91" t="s">
        <v>2</v>
      </c>
      <c r="E258" s="90">
        <v>2</v>
      </c>
      <c r="F258" s="115">
        <v>32645</v>
      </c>
    </row>
    <row r="259" spans="1:6" s="79" customFormat="1" hidden="1" x14ac:dyDescent="0.25">
      <c r="A259" s="90">
        <v>540231</v>
      </c>
      <c r="B259" s="91" t="s">
        <v>598</v>
      </c>
      <c r="C259" s="91" t="s">
        <v>944</v>
      </c>
      <c r="D259" s="91" t="s">
        <v>2</v>
      </c>
      <c r="E259" s="90">
        <v>2</v>
      </c>
      <c r="F259" s="115">
        <v>32050</v>
      </c>
    </row>
    <row r="260" spans="1:6" s="79" customFormat="1" hidden="1" x14ac:dyDescent="0.25">
      <c r="A260" s="90">
        <v>540018</v>
      </c>
      <c r="B260" s="91" t="s">
        <v>600</v>
      </c>
      <c r="C260" s="91" t="s">
        <v>943</v>
      </c>
      <c r="D260" s="91" t="s">
        <v>2</v>
      </c>
      <c r="E260" s="90">
        <v>2</v>
      </c>
      <c r="F260" s="115">
        <v>32890</v>
      </c>
    </row>
    <row r="261" spans="1:6" s="79" customFormat="1" hidden="1" x14ac:dyDescent="0.25">
      <c r="A261" s="96">
        <v>540203</v>
      </c>
      <c r="B261" s="97" t="s">
        <v>596</v>
      </c>
      <c r="C261" s="97" t="s">
        <v>942</v>
      </c>
      <c r="D261" s="97" t="s">
        <v>29</v>
      </c>
      <c r="E261" s="96">
        <v>4</v>
      </c>
      <c r="F261" s="116">
        <v>32920</v>
      </c>
    </row>
    <row r="262" spans="1:6" s="79" customFormat="1" hidden="1" x14ac:dyDescent="0.25">
      <c r="A262" s="90">
        <v>540205</v>
      </c>
      <c r="B262" s="91" t="s">
        <v>594</v>
      </c>
      <c r="C262" s="91" t="s">
        <v>941</v>
      </c>
      <c r="D262" s="91" t="s">
        <v>2</v>
      </c>
      <c r="E262" s="90">
        <v>4</v>
      </c>
      <c r="F262" s="115">
        <v>30918</v>
      </c>
    </row>
    <row r="263" spans="1:6" s="79" customFormat="1" hidden="1" x14ac:dyDescent="0.25">
      <c r="A263" s="90">
        <v>540206</v>
      </c>
      <c r="B263" s="91" t="s">
        <v>591</v>
      </c>
      <c r="C263" s="91" t="s">
        <v>940</v>
      </c>
      <c r="D263" s="91" t="s">
        <v>2</v>
      </c>
      <c r="E263" s="90">
        <v>4</v>
      </c>
      <c r="F263" s="115">
        <v>30918</v>
      </c>
    </row>
    <row r="264" spans="1:6" s="79" customFormat="1" hidden="1" x14ac:dyDescent="0.25">
      <c r="A264" s="96">
        <v>540207</v>
      </c>
      <c r="B264" s="97" t="s">
        <v>589</v>
      </c>
      <c r="C264" s="97" t="s">
        <v>939</v>
      </c>
      <c r="D264" s="97" t="s">
        <v>29</v>
      </c>
      <c r="E264" s="96">
        <v>10</v>
      </c>
      <c r="F264" s="116">
        <v>30410</v>
      </c>
    </row>
    <row r="265" spans="1:6" s="79" customFormat="1" hidden="1" x14ac:dyDescent="0.25">
      <c r="A265" s="90">
        <v>540256</v>
      </c>
      <c r="B265" s="91" t="s">
        <v>588</v>
      </c>
      <c r="C265" s="91" t="s">
        <v>938</v>
      </c>
      <c r="D265" s="91" t="s">
        <v>2</v>
      </c>
      <c r="E265" s="90">
        <v>10</v>
      </c>
      <c r="F265" s="115">
        <v>32234</v>
      </c>
    </row>
    <row r="266" spans="1:6" s="79" customFormat="1" hidden="1" x14ac:dyDescent="0.25">
      <c r="A266" s="90">
        <v>540208</v>
      </c>
      <c r="B266" s="91" t="s">
        <v>587</v>
      </c>
      <c r="C266" s="91" t="s">
        <v>937</v>
      </c>
      <c r="D266" s="91" t="s">
        <v>2</v>
      </c>
      <c r="E266" s="90">
        <v>10</v>
      </c>
      <c r="F266" s="115">
        <v>30196</v>
      </c>
    </row>
    <row r="267" spans="1:6" s="79" customFormat="1" hidden="1" x14ac:dyDescent="0.25">
      <c r="A267" s="90">
        <v>540210</v>
      </c>
      <c r="B267" s="91" t="s">
        <v>585</v>
      </c>
      <c r="C267" s="91" t="s">
        <v>936</v>
      </c>
      <c r="D267" s="91" t="s">
        <v>2</v>
      </c>
      <c r="E267" s="90">
        <v>10</v>
      </c>
      <c r="F267" s="115">
        <v>32234</v>
      </c>
    </row>
    <row r="268" spans="1:6" s="79" customFormat="1" hidden="1" x14ac:dyDescent="0.25">
      <c r="A268" s="90">
        <v>540258</v>
      </c>
      <c r="B268" s="91" t="s">
        <v>584</v>
      </c>
      <c r="C268" s="91" t="s">
        <v>935</v>
      </c>
      <c r="D268" s="91" t="s">
        <v>2</v>
      </c>
      <c r="E268" s="90">
        <v>10</v>
      </c>
      <c r="F268" s="115">
        <v>32234</v>
      </c>
    </row>
    <row r="269" spans="1:6" s="79" customFormat="1" hidden="1" x14ac:dyDescent="0.25">
      <c r="A269" s="90">
        <v>540196</v>
      </c>
      <c r="B269" s="91" t="s">
        <v>586</v>
      </c>
      <c r="C269" s="91" t="s">
        <v>934</v>
      </c>
      <c r="D269" s="91" t="s">
        <v>2</v>
      </c>
      <c r="E269" s="90">
        <v>10</v>
      </c>
      <c r="F269" s="115">
        <v>32583</v>
      </c>
    </row>
    <row r="270" spans="1:6" s="79" customFormat="1" hidden="1" x14ac:dyDescent="0.25">
      <c r="A270" s="96">
        <v>540211</v>
      </c>
      <c r="B270" s="97" t="s">
        <v>582</v>
      </c>
      <c r="C270" s="97" t="s">
        <v>50</v>
      </c>
      <c r="D270" s="97" t="s">
        <v>29</v>
      </c>
      <c r="E270" s="96">
        <v>5</v>
      </c>
      <c r="F270" s="116">
        <v>32234</v>
      </c>
    </row>
    <row r="271" spans="1:6" s="79" customFormat="1" hidden="1" x14ac:dyDescent="0.25">
      <c r="A271" s="90">
        <v>540212</v>
      </c>
      <c r="B271" s="91" t="s">
        <v>581</v>
      </c>
      <c r="C271" s="91" t="s">
        <v>933</v>
      </c>
      <c r="D271" s="91" t="s">
        <v>2</v>
      </c>
      <c r="E271" s="90">
        <v>5</v>
      </c>
      <c r="F271" s="115">
        <v>33255</v>
      </c>
    </row>
    <row r="272" spans="1:6" s="79" customFormat="1" hidden="1" x14ac:dyDescent="0.25">
      <c r="A272" s="96">
        <v>540213</v>
      </c>
      <c r="B272" s="97" t="s">
        <v>579</v>
      </c>
      <c r="C272" s="97" t="s">
        <v>932</v>
      </c>
      <c r="D272" s="97" t="s">
        <v>29</v>
      </c>
      <c r="E272" s="96">
        <v>5</v>
      </c>
      <c r="F272" s="116">
        <v>31110</v>
      </c>
    </row>
    <row r="273" spans="1:6" s="79" customFormat="1" hidden="1" x14ac:dyDescent="0.25">
      <c r="A273" s="90">
        <v>540214</v>
      </c>
      <c r="B273" s="91" t="s">
        <v>578</v>
      </c>
      <c r="C273" s="91" t="s">
        <v>931</v>
      </c>
      <c r="D273" s="91" t="s">
        <v>2</v>
      </c>
      <c r="E273" s="90">
        <v>5</v>
      </c>
      <c r="F273" s="115">
        <v>31659</v>
      </c>
    </row>
    <row r="274" spans="1:6" s="79" customFormat="1" hidden="1" x14ac:dyDescent="0.25">
      <c r="A274" s="90">
        <v>540215</v>
      </c>
      <c r="B274" s="91" t="s">
        <v>577</v>
      </c>
      <c r="C274" s="91" t="s">
        <v>930</v>
      </c>
      <c r="D274" s="91" t="s">
        <v>2</v>
      </c>
      <c r="E274" s="90">
        <v>5</v>
      </c>
      <c r="F274" s="115">
        <v>31399</v>
      </c>
    </row>
    <row r="275" spans="1:6" s="79" customFormat="1" hidden="1" x14ac:dyDescent="0.25">
      <c r="A275" s="90">
        <v>540216</v>
      </c>
      <c r="B275" s="91" t="s">
        <v>576</v>
      </c>
      <c r="C275" s="91" t="s">
        <v>929</v>
      </c>
      <c r="D275" s="91" t="s">
        <v>2</v>
      </c>
      <c r="E275" s="90">
        <v>5</v>
      </c>
      <c r="F275" s="115">
        <v>30607</v>
      </c>
    </row>
    <row r="276" spans="1:6" s="79" customFormat="1" x14ac:dyDescent="0.25">
      <c r="A276" s="96">
        <v>540217</v>
      </c>
      <c r="B276" s="97" t="s">
        <v>574</v>
      </c>
      <c r="C276" s="97" t="s">
        <v>928</v>
      </c>
      <c r="D276" s="97" t="s">
        <v>29</v>
      </c>
      <c r="E276" s="96">
        <v>1</v>
      </c>
      <c r="F276" s="116">
        <v>30756</v>
      </c>
    </row>
    <row r="277" spans="1:6" s="79" customFormat="1" x14ac:dyDescent="0.25">
      <c r="A277" s="90">
        <v>540218</v>
      </c>
      <c r="B277" s="91" t="s">
        <v>573</v>
      </c>
      <c r="C277" s="91" t="s">
        <v>927</v>
      </c>
      <c r="D277" s="91" t="s">
        <v>2</v>
      </c>
      <c r="E277" s="90">
        <v>1</v>
      </c>
      <c r="F277" s="115">
        <v>29068</v>
      </c>
    </row>
    <row r="278" spans="1:6" s="79" customFormat="1" x14ac:dyDescent="0.25">
      <c r="A278" s="90">
        <v>540219</v>
      </c>
      <c r="B278" s="91" t="s">
        <v>572</v>
      </c>
      <c r="C278" s="91" t="s">
        <v>926</v>
      </c>
      <c r="D278" s="91" t="s">
        <v>2</v>
      </c>
      <c r="E278" s="90">
        <v>1</v>
      </c>
      <c r="F278" s="115">
        <v>29144</v>
      </c>
    </row>
    <row r="279" spans="1:6" s="79" customFormat="1" x14ac:dyDescent="0.25">
      <c r="A279" s="90">
        <v>540220</v>
      </c>
      <c r="B279" s="91" t="s">
        <v>571</v>
      </c>
      <c r="C279" s="91" t="s">
        <v>925</v>
      </c>
      <c r="D279" s="91" t="s">
        <v>2</v>
      </c>
      <c r="E279" s="90">
        <v>1</v>
      </c>
      <c r="F279" s="115">
        <v>30589</v>
      </c>
    </row>
    <row r="280" spans="1:6" s="79" customFormat="1" x14ac:dyDescent="0.25">
      <c r="A280" s="78"/>
      <c r="E280" s="78"/>
      <c r="F280" s="78"/>
    </row>
  </sheetData>
  <autoFilter ref="A2:F279" xr:uid="{00000000-0009-0000-0000-000003000000}">
    <filterColumn colId="4">
      <filters>
        <filter val="1"/>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5" x14ac:dyDescent="0.25"/>
  <cols>
    <col min="1" max="1" width="19.7109375" customWidth="1"/>
  </cols>
  <sheetData>
    <row r="2" spans="1:1" x14ac:dyDescent="0.25">
      <c r="A2" s="121" t="s">
        <v>1202</v>
      </c>
    </row>
    <row r="3" spans="1:1" x14ac:dyDescent="0.25">
      <c r="A3" s="128" t="s">
        <v>1201</v>
      </c>
    </row>
    <row r="4" spans="1:1" x14ac:dyDescent="0.25">
      <c r="A4" s="128" t="s">
        <v>1200</v>
      </c>
    </row>
    <row r="5" spans="1:1" x14ac:dyDescent="0.25">
      <c r="A5" s="121" t="s">
        <v>1199</v>
      </c>
    </row>
    <row r="7" spans="1:1" x14ac:dyDescent="0.25">
      <c r="A7" t="s">
        <v>1198</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E16" sqref="E16"/>
    </sheetView>
  </sheetViews>
  <sheetFormatPr defaultRowHeight="15" x14ac:dyDescent="0.25"/>
  <cols>
    <col min="1" max="1" width="12.140625" customWidth="1"/>
    <col min="2" max="2" width="51.5703125" customWidth="1"/>
  </cols>
  <sheetData>
    <row r="1" spans="1:2" x14ac:dyDescent="0.25">
      <c r="A1" s="127" t="s">
        <v>1197</v>
      </c>
    </row>
    <row r="4" spans="1:2" x14ac:dyDescent="0.25">
      <c r="A4" s="126" t="s">
        <v>1196</v>
      </c>
      <c r="B4" s="126" t="s">
        <v>1195</v>
      </c>
    </row>
    <row r="5" spans="1:2" x14ac:dyDescent="0.25">
      <c r="A5" s="124" t="e">
        <f>COUNTIF([2]FIRM_Status_Freeboard!$K$4:$K$286,"Countywide Flood Study")</f>
        <v>#VALUE!</v>
      </c>
      <c r="B5" s="122" t="s">
        <v>1194</v>
      </c>
    </row>
    <row r="6" spans="1:2" x14ac:dyDescent="0.25">
      <c r="A6" s="124" t="e">
        <f>COUNTIF([2]FIRM_Status_Freeboard!$K$4:$K$286,"2016 Flood Study")</f>
        <v>#VALUE!</v>
      </c>
      <c r="B6" s="122" t="s">
        <v>593</v>
      </c>
    </row>
    <row r="7" spans="1:2" x14ac:dyDescent="0.25">
      <c r="A7" s="124" t="e">
        <f>COUNTIF([2]FIRM_Status_Freeboard!$K$4:$K$286,"2016 Flood Study (P)")</f>
        <v>#VALUE!</v>
      </c>
      <c r="B7" s="122" t="s">
        <v>1193</v>
      </c>
    </row>
    <row r="8" spans="1:2" x14ac:dyDescent="0.25">
      <c r="A8" s="123" t="e">
        <f>SUM(A5:A7)</f>
        <v>#VALUE!</v>
      </c>
      <c r="B8" s="125" t="s">
        <v>1192</v>
      </c>
    </row>
    <row r="9" spans="1:2" x14ac:dyDescent="0.25">
      <c r="A9" s="124"/>
      <c r="B9" s="122"/>
    </row>
    <row r="10" spans="1:2" x14ac:dyDescent="0.25">
      <c r="A10" s="124" t="e">
        <f>COUNTIF([2]FIRM_Status_Freeboard!$K$4:$K$286,"Planned Flood Study")</f>
        <v>#VALUE!</v>
      </c>
      <c r="B10" s="122" t="s">
        <v>1191</v>
      </c>
    </row>
    <row r="11" spans="1:2" x14ac:dyDescent="0.25">
      <c r="A11" s="124" t="e">
        <f>COUNTIF([2]FIRM_Status_Freeboard!$K$4:$K$286,"Planned Flood Study (P)")</f>
        <v>#VALUE!</v>
      </c>
      <c r="B11" s="122" t="s">
        <v>1190</v>
      </c>
    </row>
    <row r="12" spans="1:2" x14ac:dyDescent="0.25">
      <c r="A12" s="123" t="e">
        <f>SUM(A10:A11)</f>
        <v>#VALUE!</v>
      </c>
      <c r="B12" s="125" t="s">
        <v>1189</v>
      </c>
    </row>
    <row r="13" spans="1:2" x14ac:dyDescent="0.25">
      <c r="A13" s="124"/>
      <c r="B13" s="122"/>
    </row>
    <row r="14" spans="1:2" x14ac:dyDescent="0.25">
      <c r="A14" s="123" t="e">
        <f xml:space="preserve"> A8 + A12</f>
        <v>#VALUE!</v>
      </c>
      <c r="B14" s="122" t="s">
        <v>1188</v>
      </c>
    </row>
    <row r="18" spans="1:1" x14ac:dyDescent="0.25">
      <c r="A18" s="121" t="s">
        <v>1187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7671-0B2F-4E32-A2A3-6262CAD77A97}">
  <dimension ref="B1:I42"/>
  <sheetViews>
    <sheetView workbookViewId="0">
      <selection activeCell="L9" sqref="L9"/>
    </sheetView>
  </sheetViews>
  <sheetFormatPr defaultRowHeight="15" x14ac:dyDescent="0.25"/>
  <cols>
    <col min="2" max="2" width="15.28515625" style="1" bestFit="1" customWidth="1"/>
    <col min="3" max="3" width="9.42578125" style="1" bestFit="1" customWidth="1"/>
    <col min="4" max="9" width="9.140625" style="1"/>
  </cols>
  <sheetData>
    <row r="1" spans="2:9" ht="15.75" thickBot="1" x14ac:dyDescent="0.3"/>
    <row r="2" spans="2:9" ht="48" x14ac:dyDescent="0.25">
      <c r="B2" s="133" t="s">
        <v>515</v>
      </c>
      <c r="C2" s="135" t="s">
        <v>26</v>
      </c>
      <c r="D2" s="146" t="s">
        <v>497</v>
      </c>
      <c r="E2" s="135" t="s">
        <v>496</v>
      </c>
      <c r="F2" s="146" t="s">
        <v>495</v>
      </c>
      <c r="G2" s="135" t="s">
        <v>494</v>
      </c>
      <c r="H2" s="146" t="s">
        <v>493</v>
      </c>
      <c r="I2" s="135" t="s">
        <v>492</v>
      </c>
    </row>
    <row r="3" spans="2:9" x14ac:dyDescent="0.25">
      <c r="B3" s="136" t="s">
        <v>266</v>
      </c>
      <c r="C3" s="152" t="s">
        <v>251</v>
      </c>
      <c r="D3" s="147">
        <v>1942.5</v>
      </c>
      <c r="E3" s="162">
        <v>1930</v>
      </c>
      <c r="F3" s="157">
        <v>23074.3</v>
      </c>
      <c r="G3" s="137">
        <v>14000</v>
      </c>
      <c r="H3" s="157">
        <v>16599.099999999999</v>
      </c>
      <c r="I3" s="137">
        <v>13900</v>
      </c>
    </row>
    <row r="4" spans="2:9" x14ac:dyDescent="0.25">
      <c r="B4" s="138" t="s">
        <v>265</v>
      </c>
      <c r="C4" s="153" t="s">
        <v>251</v>
      </c>
      <c r="D4" s="148">
        <v>1936.1</v>
      </c>
      <c r="E4" s="163">
        <v>1935</v>
      </c>
      <c r="F4" s="158">
        <v>15163.8</v>
      </c>
      <c r="G4" s="139">
        <v>13600</v>
      </c>
      <c r="H4" s="158">
        <v>14558</v>
      </c>
      <c r="I4" s="139">
        <v>13800</v>
      </c>
    </row>
    <row r="5" spans="2:9" x14ac:dyDescent="0.25">
      <c r="B5" s="138" t="s">
        <v>264</v>
      </c>
      <c r="C5" s="153" t="s">
        <v>251</v>
      </c>
      <c r="D5" s="148">
        <v>1935.3</v>
      </c>
      <c r="E5" s="163">
        <v>1927.5</v>
      </c>
      <c r="F5" s="158">
        <v>21460.7</v>
      </c>
      <c r="G5" s="139">
        <v>15800</v>
      </c>
      <c r="H5" s="158">
        <v>17877.900000000001</v>
      </c>
      <c r="I5" s="139">
        <v>15750</v>
      </c>
    </row>
    <row r="6" spans="2:9" x14ac:dyDescent="0.25">
      <c r="B6" s="138" t="s">
        <v>263</v>
      </c>
      <c r="C6" s="153" t="s">
        <v>251</v>
      </c>
      <c r="D6" s="148">
        <v>1916</v>
      </c>
      <c r="E6" s="163">
        <v>1910</v>
      </c>
      <c r="F6" s="158">
        <v>29021</v>
      </c>
      <c r="G6" s="139">
        <v>12900</v>
      </c>
      <c r="H6" s="158">
        <v>14077.8</v>
      </c>
      <c r="I6" s="139">
        <v>12600</v>
      </c>
    </row>
    <row r="7" spans="2:9" x14ac:dyDescent="0.25">
      <c r="B7" s="138" t="s">
        <v>262</v>
      </c>
      <c r="C7" s="153" t="s">
        <v>251</v>
      </c>
      <c r="D7" s="148">
        <v>1943.1</v>
      </c>
      <c r="E7" s="163">
        <v>1937.5</v>
      </c>
      <c r="F7" s="158">
        <v>214287.9</v>
      </c>
      <c r="G7" s="139">
        <v>21800</v>
      </c>
      <c r="H7" s="158">
        <v>23916</v>
      </c>
      <c r="I7" s="139">
        <v>16450</v>
      </c>
    </row>
    <row r="8" spans="2:9" x14ac:dyDescent="0.25">
      <c r="B8" s="138" t="s">
        <v>261</v>
      </c>
      <c r="C8" s="153" t="s">
        <v>251</v>
      </c>
      <c r="D8" s="148">
        <v>1940.3</v>
      </c>
      <c r="E8" s="163">
        <v>1930</v>
      </c>
      <c r="F8" s="158">
        <v>34313.199999999997</v>
      </c>
      <c r="G8" s="139">
        <v>18350</v>
      </c>
      <c r="H8" s="158">
        <v>17865.599999999999</v>
      </c>
      <c r="I8" s="139">
        <v>17300</v>
      </c>
    </row>
    <row r="9" spans="2:9" x14ac:dyDescent="0.25">
      <c r="B9" s="138" t="s">
        <v>260</v>
      </c>
      <c r="C9" s="153" t="s">
        <v>251</v>
      </c>
      <c r="D9" s="148">
        <v>1937.7</v>
      </c>
      <c r="E9" s="163">
        <v>1939.5</v>
      </c>
      <c r="F9" s="158">
        <v>50483.3</v>
      </c>
      <c r="G9" s="139">
        <v>14600</v>
      </c>
      <c r="H9" s="158">
        <v>15236.1</v>
      </c>
      <c r="I9" s="139">
        <v>13750</v>
      </c>
    </row>
    <row r="10" spans="2:9" x14ac:dyDescent="0.25">
      <c r="B10" s="138" t="s">
        <v>259</v>
      </c>
      <c r="C10" s="153" t="s">
        <v>251</v>
      </c>
      <c r="D10" s="148">
        <v>1932.4</v>
      </c>
      <c r="E10" s="163">
        <v>1923</v>
      </c>
      <c r="F10" s="158">
        <v>35211.5</v>
      </c>
      <c r="G10" s="139">
        <v>13500</v>
      </c>
      <c r="H10" s="158">
        <v>14498.6</v>
      </c>
      <c r="I10" s="139">
        <v>12100</v>
      </c>
    </row>
    <row r="11" spans="2:9" x14ac:dyDescent="0.25">
      <c r="B11" s="138" t="s">
        <v>257</v>
      </c>
      <c r="C11" s="153" t="s">
        <v>251</v>
      </c>
      <c r="D11" s="148">
        <v>1929.9</v>
      </c>
      <c r="E11" s="163">
        <v>1920</v>
      </c>
      <c r="F11" s="158">
        <v>33909.5</v>
      </c>
      <c r="G11" s="139">
        <v>17900</v>
      </c>
      <c r="H11" s="158">
        <v>18852.599999999999</v>
      </c>
      <c r="I11" s="139">
        <v>16500</v>
      </c>
    </row>
    <row r="12" spans="2:9" x14ac:dyDescent="0.25">
      <c r="B12" s="138" t="s">
        <v>255</v>
      </c>
      <c r="C12" s="153" t="s">
        <v>251</v>
      </c>
      <c r="D12" s="148">
        <v>1945</v>
      </c>
      <c r="E12" s="163">
        <v>1946</v>
      </c>
      <c r="F12" s="158">
        <v>103486.2</v>
      </c>
      <c r="G12" s="139">
        <v>28800</v>
      </c>
      <c r="H12" s="158">
        <v>35224.199999999997</v>
      </c>
      <c r="I12" s="139">
        <v>25500</v>
      </c>
    </row>
    <row r="13" spans="2:9" x14ac:dyDescent="0.25">
      <c r="B13" s="138" t="s">
        <v>253</v>
      </c>
      <c r="C13" s="153" t="s">
        <v>251</v>
      </c>
      <c r="D13" s="148">
        <v>1961.5</v>
      </c>
      <c r="E13" s="163">
        <v>1944.5</v>
      </c>
      <c r="F13" s="158">
        <v>217131.5</v>
      </c>
      <c r="G13" s="139">
        <v>20900</v>
      </c>
      <c r="H13" s="158">
        <v>25800</v>
      </c>
      <c r="I13" s="139">
        <v>15280</v>
      </c>
    </row>
    <row r="14" spans="2:9" x14ac:dyDescent="0.25">
      <c r="B14" s="140"/>
      <c r="C14" s="154" t="s">
        <v>251</v>
      </c>
      <c r="D14" s="149">
        <v>1939.5</v>
      </c>
      <c r="E14" s="164">
        <v>1930</v>
      </c>
      <c r="F14" s="159">
        <v>39318.699999999997</v>
      </c>
      <c r="G14" s="141">
        <v>14400</v>
      </c>
      <c r="H14" s="159">
        <v>17915.8</v>
      </c>
      <c r="I14" s="141">
        <v>14260</v>
      </c>
    </row>
    <row r="15" spans="2:9" x14ac:dyDescent="0.25">
      <c r="B15" s="136" t="s">
        <v>250</v>
      </c>
      <c r="C15" s="152" t="s">
        <v>241</v>
      </c>
      <c r="D15" s="147">
        <v>1964.3</v>
      </c>
      <c r="E15" s="162">
        <v>1970</v>
      </c>
      <c r="F15" s="157">
        <v>52181.9</v>
      </c>
      <c r="G15" s="137">
        <v>27000</v>
      </c>
      <c r="H15" s="157">
        <v>33318.9</v>
      </c>
      <c r="I15" s="137">
        <v>27000</v>
      </c>
    </row>
    <row r="16" spans="2:9" x14ac:dyDescent="0.25">
      <c r="B16" s="138" t="s">
        <v>248</v>
      </c>
      <c r="C16" s="153" t="s">
        <v>241</v>
      </c>
      <c r="D16" s="148">
        <v>1921.9</v>
      </c>
      <c r="E16" s="163">
        <v>1911</v>
      </c>
      <c r="F16" s="158">
        <v>55674.8</v>
      </c>
      <c r="G16" s="139">
        <v>32600</v>
      </c>
      <c r="H16" s="158">
        <v>44299.7</v>
      </c>
      <c r="I16" s="139">
        <v>30100</v>
      </c>
    </row>
    <row r="17" spans="2:9" x14ac:dyDescent="0.25">
      <c r="B17" s="138" t="s">
        <v>246</v>
      </c>
      <c r="C17" s="153" t="s">
        <v>241</v>
      </c>
      <c r="D17" s="148">
        <v>1949.8</v>
      </c>
      <c r="E17" s="163">
        <v>1952.5</v>
      </c>
      <c r="F17" s="158">
        <v>17913.7</v>
      </c>
      <c r="G17" s="139">
        <v>14850</v>
      </c>
      <c r="H17" s="158">
        <v>17913.7</v>
      </c>
      <c r="I17" s="139">
        <v>14850</v>
      </c>
    </row>
    <row r="18" spans="2:9" x14ac:dyDescent="0.25">
      <c r="B18" s="138" t="s">
        <v>245</v>
      </c>
      <c r="C18" s="153" t="s">
        <v>241</v>
      </c>
      <c r="D18" s="148">
        <v>1974.8</v>
      </c>
      <c r="E18" s="163">
        <v>1980</v>
      </c>
      <c r="F18" s="158">
        <v>328867.59999999998</v>
      </c>
      <c r="G18" s="139">
        <v>100600</v>
      </c>
      <c r="H18" s="158">
        <v>72938</v>
      </c>
      <c r="I18" s="139">
        <v>48700</v>
      </c>
    </row>
    <row r="19" spans="2:9" x14ac:dyDescent="0.25">
      <c r="B19" s="138" t="s">
        <v>243</v>
      </c>
      <c r="C19" s="153" t="s">
        <v>241</v>
      </c>
      <c r="D19" s="148">
        <v>0</v>
      </c>
      <c r="E19" s="163">
        <v>0</v>
      </c>
      <c r="F19" s="158">
        <v>15500</v>
      </c>
      <c r="G19" s="139">
        <v>15500</v>
      </c>
      <c r="H19" s="158">
        <v>27000</v>
      </c>
      <c r="I19" s="139">
        <v>27000</v>
      </c>
    </row>
    <row r="20" spans="2:9" x14ac:dyDescent="0.25">
      <c r="B20" s="140"/>
      <c r="C20" s="154" t="s">
        <v>241</v>
      </c>
      <c r="D20" s="149">
        <v>1964.5</v>
      </c>
      <c r="E20" s="164">
        <v>1970</v>
      </c>
      <c r="F20" s="159">
        <v>78023.100000000006</v>
      </c>
      <c r="G20" s="141">
        <v>27000</v>
      </c>
      <c r="H20" s="159">
        <v>41559.199999999997</v>
      </c>
      <c r="I20" s="141">
        <v>30400</v>
      </c>
    </row>
    <row r="21" spans="2:9" x14ac:dyDescent="0.25">
      <c r="B21" s="136" t="s">
        <v>211</v>
      </c>
      <c r="C21" s="152" t="s">
        <v>208</v>
      </c>
      <c r="D21" s="147">
        <v>1959.5</v>
      </c>
      <c r="E21" s="162">
        <v>1965.5</v>
      </c>
      <c r="F21" s="157">
        <v>55879</v>
      </c>
      <c r="G21" s="137">
        <v>38900</v>
      </c>
      <c r="H21" s="157">
        <v>46978.5</v>
      </c>
      <c r="I21" s="137">
        <v>37100</v>
      </c>
    </row>
    <row r="22" spans="2:9" x14ac:dyDescent="0.25">
      <c r="B22" s="142" t="s">
        <v>24</v>
      </c>
      <c r="C22" s="155" t="s">
        <v>208</v>
      </c>
      <c r="D22" s="150">
        <v>1938.2</v>
      </c>
      <c r="E22" s="165">
        <v>1935</v>
      </c>
      <c r="F22" s="160">
        <v>49085.5</v>
      </c>
      <c r="G22" s="143">
        <v>40565</v>
      </c>
      <c r="H22" s="160">
        <v>41531.300000000003</v>
      </c>
      <c r="I22" s="143">
        <v>37200</v>
      </c>
    </row>
    <row r="23" spans="2:9" x14ac:dyDescent="0.25">
      <c r="B23" s="138" t="s">
        <v>209</v>
      </c>
      <c r="C23" s="153" t="s">
        <v>208</v>
      </c>
      <c r="D23" s="148">
        <v>1957</v>
      </c>
      <c r="E23" s="163">
        <v>1958</v>
      </c>
      <c r="F23" s="158">
        <v>63469.1</v>
      </c>
      <c r="G23" s="139">
        <v>41000</v>
      </c>
      <c r="H23" s="158">
        <v>42270.2</v>
      </c>
      <c r="I23" s="139">
        <v>39350</v>
      </c>
    </row>
    <row r="24" spans="2:9" x14ac:dyDescent="0.25">
      <c r="B24" s="140"/>
      <c r="C24" s="154" t="s">
        <v>208</v>
      </c>
      <c r="D24" s="149">
        <v>1956.3</v>
      </c>
      <c r="E24" s="164">
        <v>1958</v>
      </c>
      <c r="F24" s="159">
        <v>55461.2</v>
      </c>
      <c r="G24" s="141">
        <v>39100</v>
      </c>
      <c r="H24" s="159">
        <v>52461.599999999999</v>
      </c>
      <c r="I24" s="141">
        <v>42700</v>
      </c>
    </row>
    <row r="25" spans="2:9" x14ac:dyDescent="0.25">
      <c r="B25" s="136" t="s">
        <v>149</v>
      </c>
      <c r="C25" s="152" t="s">
        <v>139</v>
      </c>
      <c r="D25" s="147">
        <v>1956.3</v>
      </c>
      <c r="E25" s="162">
        <v>1968</v>
      </c>
      <c r="F25" s="157">
        <v>48055.6</v>
      </c>
      <c r="G25" s="137">
        <v>26000</v>
      </c>
      <c r="H25" s="157">
        <v>31931.4</v>
      </c>
      <c r="I25" s="137">
        <v>24600</v>
      </c>
    </row>
    <row r="26" spans="2:9" x14ac:dyDescent="0.25">
      <c r="B26" s="138" t="s">
        <v>147</v>
      </c>
      <c r="C26" s="153" t="s">
        <v>139</v>
      </c>
      <c r="D26" s="148">
        <v>1964.9</v>
      </c>
      <c r="E26" s="163">
        <v>1966</v>
      </c>
      <c r="F26" s="158">
        <v>138913.70000000001</v>
      </c>
      <c r="G26" s="139">
        <v>52800</v>
      </c>
      <c r="H26" s="158">
        <v>35475</v>
      </c>
      <c r="I26" s="139">
        <v>30800</v>
      </c>
    </row>
    <row r="27" spans="2:9" x14ac:dyDescent="0.25">
      <c r="B27" s="138" t="s">
        <v>145</v>
      </c>
      <c r="C27" s="153" t="s">
        <v>139</v>
      </c>
      <c r="D27" s="148">
        <v>1965.8</v>
      </c>
      <c r="E27" s="163">
        <v>1967</v>
      </c>
      <c r="F27" s="158">
        <v>40310</v>
      </c>
      <c r="G27" s="139">
        <v>24435</v>
      </c>
      <c r="H27" s="158">
        <v>25354.3</v>
      </c>
      <c r="I27" s="139">
        <v>23600</v>
      </c>
    </row>
    <row r="28" spans="2:9" x14ac:dyDescent="0.25">
      <c r="B28" s="138" t="s">
        <v>144</v>
      </c>
      <c r="C28" s="153" t="s">
        <v>139</v>
      </c>
      <c r="D28" s="148">
        <v>1941.9</v>
      </c>
      <c r="E28" s="163">
        <v>1940</v>
      </c>
      <c r="F28" s="158">
        <v>16958</v>
      </c>
      <c r="G28" s="139">
        <v>8600</v>
      </c>
      <c r="H28" s="158">
        <v>13903.5</v>
      </c>
      <c r="I28" s="139">
        <v>8600</v>
      </c>
    </row>
    <row r="29" spans="2:9" x14ac:dyDescent="0.25">
      <c r="B29" s="138" t="s">
        <v>142</v>
      </c>
      <c r="C29" s="153" t="s">
        <v>139</v>
      </c>
      <c r="D29" s="148">
        <v>1957.6</v>
      </c>
      <c r="E29" s="163">
        <v>1955</v>
      </c>
      <c r="F29" s="158">
        <v>55619.199999999997</v>
      </c>
      <c r="G29" s="139">
        <v>37800</v>
      </c>
      <c r="H29" s="158">
        <v>40056.400000000001</v>
      </c>
      <c r="I29" s="139">
        <v>36400</v>
      </c>
    </row>
    <row r="30" spans="2:9" x14ac:dyDescent="0.25">
      <c r="B30" s="138" t="s">
        <v>140</v>
      </c>
      <c r="C30" s="153" t="s">
        <v>139</v>
      </c>
      <c r="D30" s="148">
        <v>1948.8</v>
      </c>
      <c r="E30" s="163">
        <v>1941.5</v>
      </c>
      <c r="F30" s="158">
        <v>68952.600000000006</v>
      </c>
      <c r="G30" s="139">
        <v>26350</v>
      </c>
      <c r="H30" s="158">
        <v>22828.1</v>
      </c>
      <c r="I30" s="139">
        <v>21800</v>
      </c>
    </row>
    <row r="31" spans="2:9" x14ac:dyDescent="0.25">
      <c r="B31" s="140"/>
      <c r="C31" s="154" t="s">
        <v>139</v>
      </c>
      <c r="D31" s="149">
        <v>1955.8</v>
      </c>
      <c r="E31" s="164">
        <v>1964</v>
      </c>
      <c r="F31" s="159">
        <v>48387.7</v>
      </c>
      <c r="G31" s="141">
        <v>26000</v>
      </c>
      <c r="H31" s="159">
        <v>32166.3</v>
      </c>
      <c r="I31" s="141">
        <v>22000</v>
      </c>
    </row>
    <row r="32" spans="2:9" x14ac:dyDescent="0.25">
      <c r="B32" s="136" t="s">
        <v>108</v>
      </c>
      <c r="C32" s="152" t="s">
        <v>105</v>
      </c>
      <c r="D32" s="147">
        <v>1964.4</v>
      </c>
      <c r="E32" s="162">
        <v>1972</v>
      </c>
      <c r="F32" s="157">
        <v>47166.9</v>
      </c>
      <c r="G32" s="137">
        <v>34000</v>
      </c>
      <c r="H32" s="157">
        <v>42927.3</v>
      </c>
      <c r="I32" s="137">
        <v>33500</v>
      </c>
    </row>
    <row r="33" spans="2:9" x14ac:dyDescent="0.25">
      <c r="B33" s="138" t="s">
        <v>106</v>
      </c>
      <c r="C33" s="153" t="s">
        <v>105</v>
      </c>
      <c r="D33" s="148">
        <v>1949.6</v>
      </c>
      <c r="E33" s="163">
        <v>1943</v>
      </c>
      <c r="F33" s="158">
        <v>83030.3</v>
      </c>
      <c r="G33" s="139">
        <v>43300</v>
      </c>
      <c r="H33" s="158">
        <v>47184.3</v>
      </c>
      <c r="I33" s="139">
        <v>39800</v>
      </c>
    </row>
    <row r="34" spans="2:9" x14ac:dyDescent="0.25">
      <c r="B34" s="140"/>
      <c r="C34" s="154" t="s">
        <v>105</v>
      </c>
      <c r="D34" s="149">
        <v>1963.1</v>
      </c>
      <c r="E34" s="164">
        <v>1970</v>
      </c>
      <c r="F34" s="159">
        <v>50549.599999999999</v>
      </c>
      <c r="G34" s="141">
        <v>35250</v>
      </c>
      <c r="H34" s="159">
        <v>51155.3</v>
      </c>
      <c r="I34" s="141">
        <v>41600</v>
      </c>
    </row>
    <row r="35" spans="2:9" x14ac:dyDescent="0.25">
      <c r="B35" s="138" t="s">
        <v>36</v>
      </c>
      <c r="C35" s="153" t="s">
        <v>27</v>
      </c>
      <c r="D35" s="148">
        <v>1964.4</v>
      </c>
      <c r="E35" s="163">
        <v>1959</v>
      </c>
      <c r="F35" s="158">
        <v>78362.600000000006</v>
      </c>
      <c r="G35" s="139">
        <v>31275</v>
      </c>
      <c r="H35" s="158">
        <v>34335.599999999999</v>
      </c>
      <c r="I35" s="139">
        <v>26800</v>
      </c>
    </row>
    <row r="36" spans="2:9" x14ac:dyDescent="0.25">
      <c r="B36" s="138" t="s">
        <v>34</v>
      </c>
      <c r="C36" s="153" t="s">
        <v>27</v>
      </c>
      <c r="D36" s="148">
        <v>1957.4</v>
      </c>
      <c r="E36" s="163">
        <v>1950</v>
      </c>
      <c r="F36" s="158">
        <v>63847.9</v>
      </c>
      <c r="G36" s="139">
        <v>27760</v>
      </c>
      <c r="H36" s="158">
        <v>33499.4</v>
      </c>
      <c r="I36" s="139">
        <v>25800</v>
      </c>
    </row>
    <row r="37" spans="2:9" x14ac:dyDescent="0.25">
      <c r="B37" s="138" t="s">
        <v>32</v>
      </c>
      <c r="C37" s="153" t="s">
        <v>27</v>
      </c>
      <c r="D37" s="148">
        <v>1945.8</v>
      </c>
      <c r="E37" s="163">
        <v>1945</v>
      </c>
      <c r="F37" s="158">
        <v>85220.3</v>
      </c>
      <c r="G37" s="139">
        <v>36500</v>
      </c>
      <c r="H37" s="158">
        <v>35618.800000000003</v>
      </c>
      <c r="I37" s="139">
        <v>31300</v>
      </c>
    </row>
    <row r="38" spans="2:9" x14ac:dyDescent="0.25">
      <c r="B38" s="136" t="s">
        <v>30</v>
      </c>
      <c r="C38" s="152" t="s">
        <v>27</v>
      </c>
      <c r="D38" s="147">
        <v>1966.5</v>
      </c>
      <c r="E38" s="162">
        <v>1969</v>
      </c>
      <c r="F38" s="157">
        <v>42275.199999999997</v>
      </c>
      <c r="G38" s="137">
        <v>25815</v>
      </c>
      <c r="H38" s="157">
        <v>29929.599999999999</v>
      </c>
      <c r="I38" s="137">
        <v>24900</v>
      </c>
    </row>
    <row r="39" spans="2:9" x14ac:dyDescent="0.25">
      <c r="B39" s="140"/>
      <c r="C39" s="154" t="s">
        <v>27</v>
      </c>
      <c r="D39" s="149">
        <v>1964.8</v>
      </c>
      <c r="E39" s="164">
        <v>1964</v>
      </c>
      <c r="F39" s="159">
        <v>49777.599999999999</v>
      </c>
      <c r="G39" s="141">
        <v>27100</v>
      </c>
      <c r="H39" s="159">
        <v>32908.300000000003</v>
      </c>
      <c r="I39" s="141">
        <v>26700</v>
      </c>
    </row>
    <row r="40" spans="2:9" ht="15.75" thickBot="1" x14ac:dyDescent="0.3">
      <c r="B40" s="144" t="s">
        <v>1203</v>
      </c>
      <c r="C40" s="156"/>
      <c r="D40" s="151">
        <v>1959.1</v>
      </c>
      <c r="E40" s="166">
        <v>1960</v>
      </c>
      <c r="F40" s="161">
        <v>91472.7</v>
      </c>
      <c r="G40" s="145">
        <v>36800</v>
      </c>
      <c r="H40" s="161">
        <v>57375.9</v>
      </c>
      <c r="I40" s="145">
        <v>44200</v>
      </c>
    </row>
    <row r="41" spans="2:9" x14ac:dyDescent="0.25">
      <c r="B41" s="1" t="s">
        <v>1204</v>
      </c>
    </row>
    <row r="42" spans="2:9" x14ac:dyDescent="0.25">
      <c r="B42" s="1" t="s">
        <v>1205</v>
      </c>
    </row>
  </sheetData>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907B9-535C-4AD8-BDAF-53106A92C1D3}">
  <dimension ref="B1:R39"/>
  <sheetViews>
    <sheetView workbookViewId="0">
      <selection activeCell="AB21" sqref="AB21"/>
    </sheetView>
  </sheetViews>
  <sheetFormatPr defaultRowHeight="15" x14ac:dyDescent="0.25"/>
  <cols>
    <col min="3" max="3" width="15.28515625" bestFit="1" customWidth="1"/>
    <col min="5" max="6" width="0" hidden="1" customWidth="1"/>
    <col min="7" max="7" width="9.140625" style="184"/>
    <col min="9" max="12" width="0" hidden="1" customWidth="1"/>
    <col min="14" max="14" width="0" hidden="1" customWidth="1"/>
    <col min="17" max="18" width="0" hidden="1" customWidth="1"/>
  </cols>
  <sheetData>
    <row r="1" spans="2:18" ht="15.75" thickBot="1" x14ac:dyDescent="0.3"/>
    <row r="2" spans="2:18" ht="55.5" customHeight="1" x14ac:dyDescent="0.25">
      <c r="B2" s="133" t="s">
        <v>516</v>
      </c>
      <c r="C2" s="134" t="s">
        <v>515</v>
      </c>
      <c r="D2" s="134" t="s">
        <v>26</v>
      </c>
      <c r="E2" s="134" t="s">
        <v>514</v>
      </c>
      <c r="F2" s="134" t="s">
        <v>513</v>
      </c>
      <c r="G2" s="185" t="s">
        <v>512</v>
      </c>
      <c r="H2" s="134" t="s">
        <v>507</v>
      </c>
      <c r="I2" s="134" t="s">
        <v>511</v>
      </c>
      <c r="J2" s="134" t="s">
        <v>510</v>
      </c>
      <c r="K2" s="134" t="s">
        <v>509</v>
      </c>
      <c r="L2" s="134" t="s">
        <v>508</v>
      </c>
      <c r="M2" s="134" t="s">
        <v>506</v>
      </c>
      <c r="N2" s="134" t="s">
        <v>505</v>
      </c>
      <c r="O2" s="134" t="s">
        <v>504</v>
      </c>
      <c r="P2" s="135" t="s">
        <v>503</v>
      </c>
      <c r="Q2" s="35" t="s">
        <v>502</v>
      </c>
      <c r="R2" s="34" t="s">
        <v>501</v>
      </c>
    </row>
    <row r="3" spans="2:18" x14ac:dyDescent="0.25">
      <c r="B3" s="171">
        <v>540114</v>
      </c>
      <c r="C3" s="22" t="s">
        <v>266</v>
      </c>
      <c r="D3" s="22" t="s">
        <v>251</v>
      </c>
      <c r="E3" s="22" t="s">
        <v>29</v>
      </c>
      <c r="F3" s="19">
        <v>1</v>
      </c>
      <c r="G3" s="186" t="s">
        <v>252</v>
      </c>
      <c r="H3" s="19">
        <v>2408</v>
      </c>
      <c r="I3" s="19">
        <v>1615</v>
      </c>
      <c r="J3" s="19">
        <v>88</v>
      </c>
      <c r="K3" s="19">
        <v>120</v>
      </c>
      <c r="L3" s="19">
        <v>585</v>
      </c>
      <c r="M3" s="21">
        <v>0.67100000000000004</v>
      </c>
      <c r="N3" s="21">
        <v>3.6999999999999998E-2</v>
      </c>
      <c r="O3" s="21">
        <v>0.05</v>
      </c>
      <c r="P3" s="172">
        <v>0.24299999999999999</v>
      </c>
      <c r="Q3" s="167">
        <v>0.19800000000000001</v>
      </c>
      <c r="R3" s="21">
        <v>0.02</v>
      </c>
    </row>
    <row r="4" spans="2:18" x14ac:dyDescent="0.25">
      <c r="B4" s="173">
        <v>540115</v>
      </c>
      <c r="C4" s="17" t="s">
        <v>265</v>
      </c>
      <c r="D4" s="17" t="s">
        <v>251</v>
      </c>
      <c r="E4" s="17" t="s">
        <v>2</v>
      </c>
      <c r="F4" s="14">
        <v>1</v>
      </c>
      <c r="G4" s="187" t="s">
        <v>249</v>
      </c>
      <c r="H4" s="14">
        <v>50</v>
      </c>
      <c r="I4" s="14">
        <v>43</v>
      </c>
      <c r="J4" s="14">
        <v>0</v>
      </c>
      <c r="K4" s="14">
        <v>1</v>
      </c>
      <c r="L4" s="14">
        <v>6</v>
      </c>
      <c r="M4" s="16">
        <v>0.86</v>
      </c>
      <c r="N4" s="16">
        <v>0</v>
      </c>
      <c r="O4" s="16">
        <v>0.02</v>
      </c>
      <c r="P4" s="174">
        <v>0.12</v>
      </c>
      <c r="Q4" s="168">
        <v>0.12</v>
      </c>
      <c r="R4" s="16">
        <v>0</v>
      </c>
    </row>
    <row r="5" spans="2:18" x14ac:dyDescent="0.25">
      <c r="B5" s="173">
        <v>540116</v>
      </c>
      <c r="C5" s="17" t="s">
        <v>264</v>
      </c>
      <c r="D5" s="17" t="s">
        <v>251</v>
      </c>
      <c r="E5" s="17" t="s">
        <v>2</v>
      </c>
      <c r="F5" s="14">
        <v>1</v>
      </c>
      <c r="G5" s="187" t="s">
        <v>256</v>
      </c>
      <c r="H5" s="14">
        <v>59</v>
      </c>
      <c r="I5" s="14">
        <v>44</v>
      </c>
      <c r="J5" s="14">
        <v>1</v>
      </c>
      <c r="K5" s="14">
        <v>3</v>
      </c>
      <c r="L5" s="14">
        <v>11</v>
      </c>
      <c r="M5" s="16">
        <v>0.746</v>
      </c>
      <c r="N5" s="16">
        <v>1.7000000000000001E-2</v>
      </c>
      <c r="O5" s="16">
        <v>5.0999999999999997E-2</v>
      </c>
      <c r="P5" s="174">
        <v>0.186</v>
      </c>
      <c r="Q5" s="168">
        <v>0.10199999999999999</v>
      </c>
      <c r="R5" s="16">
        <v>3.4000000000000002E-2</v>
      </c>
    </row>
    <row r="6" spans="2:18" x14ac:dyDescent="0.25">
      <c r="B6" s="173">
        <v>540117</v>
      </c>
      <c r="C6" s="17" t="s">
        <v>263</v>
      </c>
      <c r="D6" s="17" t="s">
        <v>251</v>
      </c>
      <c r="E6" s="17" t="s">
        <v>2</v>
      </c>
      <c r="F6" s="14">
        <v>1</v>
      </c>
      <c r="G6" s="187" t="s">
        <v>249</v>
      </c>
      <c r="H6" s="14">
        <v>277</v>
      </c>
      <c r="I6" s="14">
        <v>255</v>
      </c>
      <c r="J6" s="14">
        <v>0</v>
      </c>
      <c r="K6" s="14">
        <v>5</v>
      </c>
      <c r="L6" s="14">
        <v>17</v>
      </c>
      <c r="M6" s="16">
        <v>0.92100000000000004</v>
      </c>
      <c r="N6" s="16">
        <v>0</v>
      </c>
      <c r="O6" s="16">
        <v>1.7999999999999999E-2</v>
      </c>
      <c r="P6" s="174">
        <v>6.0999999999999999E-2</v>
      </c>
      <c r="Q6" s="168">
        <v>2.9000000000000001E-2</v>
      </c>
      <c r="R6" s="16">
        <v>2.1999999999999999E-2</v>
      </c>
    </row>
    <row r="7" spans="2:18" x14ac:dyDescent="0.25">
      <c r="B7" s="173">
        <v>540118</v>
      </c>
      <c r="C7" s="17" t="s">
        <v>262</v>
      </c>
      <c r="D7" s="17" t="s">
        <v>251</v>
      </c>
      <c r="E7" s="17" t="s">
        <v>2</v>
      </c>
      <c r="F7" s="14">
        <v>1</v>
      </c>
      <c r="G7" s="187" t="s">
        <v>256</v>
      </c>
      <c r="H7" s="14">
        <v>71</v>
      </c>
      <c r="I7" s="14">
        <v>59</v>
      </c>
      <c r="J7" s="14">
        <v>0</v>
      </c>
      <c r="K7" s="14">
        <v>3</v>
      </c>
      <c r="L7" s="14">
        <v>9</v>
      </c>
      <c r="M7" s="16">
        <v>0.83099999999999996</v>
      </c>
      <c r="N7" s="16">
        <v>0</v>
      </c>
      <c r="O7" s="16">
        <v>4.2000000000000003E-2</v>
      </c>
      <c r="P7" s="174">
        <v>0.127</v>
      </c>
      <c r="Q7" s="168">
        <v>7.0000000000000007E-2</v>
      </c>
      <c r="R7" s="16">
        <v>2.8000000000000001E-2</v>
      </c>
    </row>
    <row r="8" spans="2:18" x14ac:dyDescent="0.25">
      <c r="B8" s="173">
        <v>540119</v>
      </c>
      <c r="C8" s="17" t="s">
        <v>261</v>
      </c>
      <c r="D8" s="17" t="s">
        <v>251</v>
      </c>
      <c r="E8" s="17" t="s">
        <v>2</v>
      </c>
      <c r="F8" s="14">
        <v>1</v>
      </c>
      <c r="G8" s="187" t="s">
        <v>249</v>
      </c>
      <c r="H8" s="14">
        <v>92</v>
      </c>
      <c r="I8" s="14">
        <v>74</v>
      </c>
      <c r="J8" s="14">
        <v>0</v>
      </c>
      <c r="K8" s="14">
        <v>7</v>
      </c>
      <c r="L8" s="14">
        <v>11</v>
      </c>
      <c r="M8" s="16">
        <v>0.80400000000000005</v>
      </c>
      <c r="N8" s="16">
        <v>0</v>
      </c>
      <c r="O8" s="16">
        <v>7.5999999999999998E-2</v>
      </c>
      <c r="P8" s="174">
        <v>0.12</v>
      </c>
      <c r="Q8" s="168">
        <v>8.6999999999999994E-2</v>
      </c>
      <c r="R8" s="16">
        <v>0</v>
      </c>
    </row>
    <row r="9" spans="2:18" x14ac:dyDescent="0.25">
      <c r="B9" s="173">
        <v>540120</v>
      </c>
      <c r="C9" s="17" t="s">
        <v>260</v>
      </c>
      <c r="D9" s="17" t="s">
        <v>251</v>
      </c>
      <c r="E9" s="17" t="s">
        <v>2</v>
      </c>
      <c r="F9" s="14">
        <v>1</v>
      </c>
      <c r="G9" s="187" t="s">
        <v>249</v>
      </c>
      <c r="H9" s="14">
        <v>51</v>
      </c>
      <c r="I9" s="14">
        <v>41</v>
      </c>
      <c r="J9" s="14">
        <v>0</v>
      </c>
      <c r="K9" s="14">
        <v>1</v>
      </c>
      <c r="L9" s="14">
        <v>9</v>
      </c>
      <c r="M9" s="16">
        <v>0.80400000000000005</v>
      </c>
      <c r="N9" s="16">
        <v>0</v>
      </c>
      <c r="O9" s="16">
        <v>0.02</v>
      </c>
      <c r="P9" s="174">
        <v>0.17599999999999999</v>
      </c>
      <c r="Q9" s="168">
        <v>0.13700000000000001</v>
      </c>
      <c r="R9" s="16">
        <v>5.8999999999999997E-2</v>
      </c>
    </row>
    <row r="10" spans="2:18" x14ac:dyDescent="0.25">
      <c r="B10" s="173">
        <v>540121</v>
      </c>
      <c r="C10" s="17" t="s">
        <v>259</v>
      </c>
      <c r="D10" s="17" t="s">
        <v>251</v>
      </c>
      <c r="E10" s="17" t="s">
        <v>2</v>
      </c>
      <c r="F10" s="14">
        <v>1</v>
      </c>
      <c r="G10" s="187" t="s">
        <v>258</v>
      </c>
      <c r="H10" s="14">
        <v>134</v>
      </c>
      <c r="I10" s="14">
        <v>111</v>
      </c>
      <c r="J10" s="14">
        <v>0</v>
      </c>
      <c r="K10" s="14">
        <v>4</v>
      </c>
      <c r="L10" s="14">
        <v>19</v>
      </c>
      <c r="M10" s="16">
        <v>0.82799999999999996</v>
      </c>
      <c r="N10" s="16">
        <v>0</v>
      </c>
      <c r="O10" s="16">
        <v>0.03</v>
      </c>
      <c r="P10" s="174">
        <v>0.14199999999999999</v>
      </c>
      <c r="Q10" s="168">
        <v>0.06</v>
      </c>
      <c r="R10" s="16">
        <v>2.1999999999999999E-2</v>
      </c>
    </row>
    <row r="11" spans="2:18" x14ac:dyDescent="0.25">
      <c r="B11" s="173">
        <v>540122</v>
      </c>
      <c r="C11" s="17" t="s">
        <v>257</v>
      </c>
      <c r="D11" s="17" t="s">
        <v>251</v>
      </c>
      <c r="E11" s="17" t="s">
        <v>2</v>
      </c>
      <c r="F11" s="14">
        <v>1</v>
      </c>
      <c r="G11" s="187" t="s">
        <v>256</v>
      </c>
      <c r="H11" s="14">
        <v>155</v>
      </c>
      <c r="I11" s="14">
        <v>134</v>
      </c>
      <c r="J11" s="14">
        <v>1</v>
      </c>
      <c r="K11" s="14">
        <v>6</v>
      </c>
      <c r="L11" s="14">
        <v>14</v>
      </c>
      <c r="M11" s="16">
        <v>0.86499999999999999</v>
      </c>
      <c r="N11" s="16">
        <v>6.0000000000000001E-3</v>
      </c>
      <c r="O11" s="16">
        <v>3.9E-2</v>
      </c>
      <c r="P11" s="174">
        <v>0.09</v>
      </c>
      <c r="Q11" s="168">
        <v>5.8000000000000003E-2</v>
      </c>
      <c r="R11" s="16">
        <v>1.9E-2</v>
      </c>
    </row>
    <row r="12" spans="2:18" x14ac:dyDescent="0.25">
      <c r="B12" s="173">
        <v>540123</v>
      </c>
      <c r="C12" s="17" t="s">
        <v>255</v>
      </c>
      <c r="D12" s="17" t="s">
        <v>251</v>
      </c>
      <c r="E12" s="17" t="s">
        <v>2</v>
      </c>
      <c r="F12" s="14">
        <v>1</v>
      </c>
      <c r="G12" s="187" t="s">
        <v>254</v>
      </c>
      <c r="H12" s="14">
        <v>366</v>
      </c>
      <c r="I12" s="14">
        <v>336</v>
      </c>
      <c r="J12" s="14">
        <v>1</v>
      </c>
      <c r="K12" s="14">
        <v>10</v>
      </c>
      <c r="L12" s="14">
        <v>19</v>
      </c>
      <c r="M12" s="16">
        <v>0.91800000000000004</v>
      </c>
      <c r="N12" s="16">
        <v>3.0000000000000001E-3</v>
      </c>
      <c r="O12" s="16">
        <v>2.7E-2</v>
      </c>
      <c r="P12" s="174">
        <v>5.1999999999999998E-2</v>
      </c>
      <c r="Q12" s="168">
        <v>2.1999999999999999E-2</v>
      </c>
      <c r="R12" s="16">
        <v>1.6E-2</v>
      </c>
    </row>
    <row r="13" spans="2:18" x14ac:dyDescent="0.25">
      <c r="B13" s="173">
        <v>540291</v>
      </c>
      <c r="C13" s="17" t="s">
        <v>253</v>
      </c>
      <c r="D13" s="17" t="s">
        <v>251</v>
      </c>
      <c r="E13" s="17" t="s">
        <v>2</v>
      </c>
      <c r="F13" s="14">
        <v>1</v>
      </c>
      <c r="G13" s="187" t="s">
        <v>252</v>
      </c>
      <c r="H13" s="14">
        <v>54</v>
      </c>
      <c r="I13" s="14">
        <v>33</v>
      </c>
      <c r="J13" s="14">
        <v>9</v>
      </c>
      <c r="K13" s="14">
        <v>2</v>
      </c>
      <c r="L13" s="14">
        <v>10</v>
      </c>
      <c r="M13" s="16">
        <v>0.61099999999999999</v>
      </c>
      <c r="N13" s="16">
        <v>0.16700000000000001</v>
      </c>
      <c r="O13" s="16">
        <v>3.6999999999999998E-2</v>
      </c>
      <c r="P13" s="174">
        <v>0.185</v>
      </c>
      <c r="Q13" s="168">
        <v>0.14799999999999999</v>
      </c>
      <c r="R13" s="16">
        <v>3.6999999999999998E-2</v>
      </c>
    </row>
    <row r="14" spans="2:18" x14ac:dyDescent="0.25">
      <c r="B14" s="175"/>
      <c r="C14" s="130"/>
      <c r="D14" s="130" t="s">
        <v>251</v>
      </c>
      <c r="E14" s="130" t="s">
        <v>26</v>
      </c>
      <c r="F14" s="129">
        <v>1</v>
      </c>
      <c r="G14" s="188"/>
      <c r="H14" s="129">
        <v>3717</v>
      </c>
      <c r="I14" s="129">
        <v>2745</v>
      </c>
      <c r="J14" s="129">
        <v>100</v>
      </c>
      <c r="K14" s="129">
        <v>162</v>
      </c>
      <c r="L14" s="129">
        <v>710</v>
      </c>
      <c r="M14" s="131">
        <v>0.73799999999999999</v>
      </c>
      <c r="N14" s="131">
        <v>2.7E-2</v>
      </c>
      <c r="O14" s="131">
        <v>4.3999999999999997E-2</v>
      </c>
      <c r="P14" s="176">
        <v>0.191</v>
      </c>
      <c r="Q14" s="169">
        <v>0.14799999999999999</v>
      </c>
      <c r="R14" s="131">
        <v>0.02</v>
      </c>
    </row>
    <row r="15" spans="2:18" x14ac:dyDescent="0.25">
      <c r="B15" s="171">
        <v>540124</v>
      </c>
      <c r="C15" s="22" t="s">
        <v>250</v>
      </c>
      <c r="D15" s="22" t="s">
        <v>241</v>
      </c>
      <c r="E15" s="22" t="s">
        <v>29</v>
      </c>
      <c r="F15" s="19">
        <v>1</v>
      </c>
      <c r="G15" s="186" t="s">
        <v>249</v>
      </c>
      <c r="H15" s="19">
        <v>2232</v>
      </c>
      <c r="I15" s="19">
        <v>1384</v>
      </c>
      <c r="J15" s="19">
        <v>45</v>
      </c>
      <c r="K15" s="19">
        <v>576</v>
      </c>
      <c r="L15" s="19">
        <v>227</v>
      </c>
      <c r="M15" s="21">
        <v>0.62</v>
      </c>
      <c r="N15" s="21">
        <v>0.02</v>
      </c>
      <c r="O15" s="21">
        <v>0.25800000000000001</v>
      </c>
      <c r="P15" s="172">
        <v>0.10199999999999999</v>
      </c>
      <c r="Q15" s="167">
        <v>0.09</v>
      </c>
      <c r="R15" s="21">
        <v>8.0000000000000002E-3</v>
      </c>
    </row>
    <row r="16" spans="2:18" x14ac:dyDescent="0.25">
      <c r="B16" s="173">
        <v>540125</v>
      </c>
      <c r="C16" s="17" t="s">
        <v>248</v>
      </c>
      <c r="D16" s="17" t="s">
        <v>241</v>
      </c>
      <c r="E16" s="17" t="s">
        <v>2</v>
      </c>
      <c r="F16" s="14">
        <v>1</v>
      </c>
      <c r="G16" s="187" t="s">
        <v>247</v>
      </c>
      <c r="H16" s="14">
        <v>46</v>
      </c>
      <c r="I16" s="14">
        <v>39</v>
      </c>
      <c r="J16" s="14">
        <v>1</v>
      </c>
      <c r="K16" s="14">
        <v>2</v>
      </c>
      <c r="L16" s="14">
        <v>4</v>
      </c>
      <c r="M16" s="16">
        <v>0.84799999999999998</v>
      </c>
      <c r="N16" s="16">
        <v>2.1999999999999999E-2</v>
      </c>
      <c r="O16" s="16">
        <v>4.2999999999999997E-2</v>
      </c>
      <c r="P16" s="174">
        <v>8.6999999999999994E-2</v>
      </c>
      <c r="Q16" s="168">
        <v>2.1999999999999999E-2</v>
      </c>
      <c r="R16" s="16">
        <v>4.2999999999999997E-2</v>
      </c>
    </row>
    <row r="17" spans="2:18" x14ac:dyDescent="0.25">
      <c r="B17" s="173">
        <v>540127</v>
      </c>
      <c r="C17" s="17" t="s">
        <v>246</v>
      </c>
      <c r="D17" s="17" t="s">
        <v>241</v>
      </c>
      <c r="E17" s="17" t="s">
        <v>2</v>
      </c>
      <c r="F17" s="14">
        <v>1</v>
      </c>
      <c r="G17" s="187" t="s">
        <v>216</v>
      </c>
      <c r="H17" s="14">
        <v>27</v>
      </c>
      <c r="I17" s="14">
        <v>17</v>
      </c>
      <c r="J17" s="14">
        <v>3</v>
      </c>
      <c r="K17" s="14">
        <v>6</v>
      </c>
      <c r="L17" s="14">
        <v>1</v>
      </c>
      <c r="M17" s="16">
        <v>0.63</v>
      </c>
      <c r="N17" s="16">
        <v>0.111</v>
      </c>
      <c r="O17" s="16">
        <v>0.222</v>
      </c>
      <c r="P17" s="174">
        <v>3.6999999999999998E-2</v>
      </c>
      <c r="Q17" s="168">
        <v>3.6999999999999998E-2</v>
      </c>
      <c r="R17" s="16">
        <v>0</v>
      </c>
    </row>
    <row r="18" spans="2:18" x14ac:dyDescent="0.25">
      <c r="B18" s="173">
        <v>540128</v>
      </c>
      <c r="C18" s="17" t="s">
        <v>245</v>
      </c>
      <c r="D18" s="17" t="s">
        <v>241</v>
      </c>
      <c r="E18" s="17" t="s">
        <v>2</v>
      </c>
      <c r="F18" s="14">
        <v>1</v>
      </c>
      <c r="G18" s="187" t="s">
        <v>244</v>
      </c>
      <c r="H18" s="14">
        <v>241</v>
      </c>
      <c r="I18" s="14">
        <v>124</v>
      </c>
      <c r="J18" s="14">
        <v>7</v>
      </c>
      <c r="K18" s="14">
        <v>104</v>
      </c>
      <c r="L18" s="14">
        <v>6</v>
      </c>
      <c r="M18" s="16">
        <v>0.51500000000000001</v>
      </c>
      <c r="N18" s="16">
        <v>2.9000000000000001E-2</v>
      </c>
      <c r="O18" s="16">
        <v>0.432</v>
      </c>
      <c r="P18" s="174">
        <v>2.5000000000000001E-2</v>
      </c>
      <c r="Q18" s="168">
        <v>8.0000000000000002E-3</v>
      </c>
      <c r="R18" s="16">
        <v>8.0000000000000002E-3</v>
      </c>
    </row>
    <row r="19" spans="2:18" x14ac:dyDescent="0.25">
      <c r="B19" s="173">
        <v>540285</v>
      </c>
      <c r="C19" s="17" t="s">
        <v>243</v>
      </c>
      <c r="D19" s="17" t="s">
        <v>241</v>
      </c>
      <c r="E19" s="17" t="s">
        <v>2</v>
      </c>
      <c r="F19" s="14">
        <v>1</v>
      </c>
      <c r="G19" s="187" t="s">
        <v>242</v>
      </c>
      <c r="H19" s="14">
        <v>2</v>
      </c>
      <c r="I19" s="14">
        <v>0</v>
      </c>
      <c r="J19" s="14">
        <v>0</v>
      </c>
      <c r="K19" s="14">
        <v>1</v>
      </c>
      <c r="L19" s="14">
        <v>1</v>
      </c>
      <c r="M19" s="16">
        <v>0</v>
      </c>
      <c r="N19" s="16">
        <v>0</v>
      </c>
      <c r="O19" s="16">
        <v>0.5</v>
      </c>
      <c r="P19" s="174">
        <v>0.5</v>
      </c>
      <c r="Q19" s="168">
        <v>0</v>
      </c>
      <c r="R19" s="16">
        <v>0</v>
      </c>
    </row>
    <row r="20" spans="2:18" x14ac:dyDescent="0.25">
      <c r="B20" s="175"/>
      <c r="C20" s="130"/>
      <c r="D20" s="130" t="s">
        <v>241</v>
      </c>
      <c r="E20" s="130" t="s">
        <v>26</v>
      </c>
      <c r="F20" s="129">
        <v>1</v>
      </c>
      <c r="G20" s="188"/>
      <c r="H20" s="129">
        <v>2548</v>
      </c>
      <c r="I20" s="129">
        <v>1564</v>
      </c>
      <c r="J20" s="129">
        <v>56</v>
      </c>
      <c r="K20" s="129">
        <v>689</v>
      </c>
      <c r="L20" s="129">
        <v>239</v>
      </c>
      <c r="M20" s="131">
        <v>0.61399999999999999</v>
      </c>
      <c r="N20" s="131">
        <v>2.1999999999999999E-2</v>
      </c>
      <c r="O20" s="131">
        <v>0.27</v>
      </c>
      <c r="P20" s="176">
        <v>9.4E-2</v>
      </c>
      <c r="Q20" s="169">
        <v>0.08</v>
      </c>
      <c r="R20" s="131">
        <v>8.9999999999999993E-3</v>
      </c>
    </row>
    <row r="21" spans="2:18" x14ac:dyDescent="0.25">
      <c r="B21" s="171">
        <v>540278</v>
      </c>
      <c r="C21" s="22" t="s">
        <v>211</v>
      </c>
      <c r="D21" s="22" t="s">
        <v>208</v>
      </c>
      <c r="E21" s="22" t="s">
        <v>29</v>
      </c>
      <c r="F21" s="19">
        <v>1</v>
      </c>
      <c r="G21" s="186" t="s">
        <v>210</v>
      </c>
      <c r="H21" s="19">
        <v>413</v>
      </c>
      <c r="I21" s="19">
        <v>227</v>
      </c>
      <c r="J21" s="19">
        <v>16</v>
      </c>
      <c r="K21" s="19">
        <v>99</v>
      </c>
      <c r="L21" s="19">
        <v>71</v>
      </c>
      <c r="M21" s="21">
        <v>0.55000000000000004</v>
      </c>
      <c r="N21" s="21">
        <v>3.9E-2</v>
      </c>
      <c r="O21" s="21">
        <v>0.24</v>
      </c>
      <c r="P21" s="172">
        <v>0.17199999999999999</v>
      </c>
      <c r="Q21" s="167">
        <v>0.111</v>
      </c>
      <c r="R21" s="21">
        <v>3.1E-2</v>
      </c>
    </row>
    <row r="22" spans="2:18" x14ac:dyDescent="0.25">
      <c r="B22" s="177">
        <v>540041</v>
      </c>
      <c r="C22" s="26" t="s">
        <v>24</v>
      </c>
      <c r="D22" s="26" t="s">
        <v>208</v>
      </c>
      <c r="E22" s="26" t="s">
        <v>58</v>
      </c>
      <c r="F22" s="25">
        <v>1</v>
      </c>
      <c r="G22" s="189" t="s">
        <v>128</v>
      </c>
      <c r="H22" s="25">
        <v>66</v>
      </c>
      <c r="I22" s="25">
        <v>52</v>
      </c>
      <c r="J22" s="25">
        <v>1</v>
      </c>
      <c r="K22" s="25">
        <v>5</v>
      </c>
      <c r="L22" s="25">
        <v>8</v>
      </c>
      <c r="M22" s="24">
        <v>0.78800000000000003</v>
      </c>
      <c r="N22" s="24">
        <v>1.4999999999999999E-2</v>
      </c>
      <c r="O22" s="24">
        <v>7.5999999999999998E-2</v>
      </c>
      <c r="P22" s="178">
        <v>0.121</v>
      </c>
      <c r="Q22" s="170">
        <v>6.0999999999999999E-2</v>
      </c>
      <c r="R22" s="24">
        <v>6.0999999999999999E-2</v>
      </c>
    </row>
    <row r="23" spans="2:18" x14ac:dyDescent="0.25">
      <c r="B23" s="173">
        <v>540143</v>
      </c>
      <c r="C23" s="17" t="s">
        <v>209</v>
      </c>
      <c r="D23" s="17" t="s">
        <v>208</v>
      </c>
      <c r="E23" s="17" t="s">
        <v>2</v>
      </c>
      <c r="F23" s="14">
        <v>1</v>
      </c>
      <c r="G23" s="187" t="s">
        <v>31</v>
      </c>
      <c r="H23" s="14">
        <v>31</v>
      </c>
      <c r="I23" s="14">
        <v>21</v>
      </c>
      <c r="J23" s="14">
        <v>2</v>
      </c>
      <c r="K23" s="14">
        <v>5</v>
      </c>
      <c r="L23" s="14">
        <v>3</v>
      </c>
      <c r="M23" s="16">
        <v>0.67700000000000005</v>
      </c>
      <c r="N23" s="16">
        <v>6.5000000000000002E-2</v>
      </c>
      <c r="O23" s="16">
        <v>0.161</v>
      </c>
      <c r="P23" s="174">
        <v>9.7000000000000003E-2</v>
      </c>
      <c r="Q23" s="168">
        <v>6.5000000000000002E-2</v>
      </c>
      <c r="R23" s="16">
        <v>3.2000000000000001E-2</v>
      </c>
    </row>
    <row r="24" spans="2:18" x14ac:dyDescent="0.25">
      <c r="B24" s="175"/>
      <c r="C24" s="130"/>
      <c r="D24" s="130" t="s">
        <v>208</v>
      </c>
      <c r="E24" s="130" t="s">
        <v>26</v>
      </c>
      <c r="F24" s="129">
        <v>1</v>
      </c>
      <c r="G24" s="188"/>
      <c r="H24" s="129">
        <v>510</v>
      </c>
      <c r="I24" s="129">
        <v>300</v>
      </c>
      <c r="J24" s="129">
        <v>19</v>
      </c>
      <c r="K24" s="129">
        <v>109</v>
      </c>
      <c r="L24" s="129">
        <v>82</v>
      </c>
      <c r="M24" s="131">
        <v>0.58799999999999997</v>
      </c>
      <c r="N24" s="131">
        <v>3.6999999999999998E-2</v>
      </c>
      <c r="O24" s="131">
        <v>0.214</v>
      </c>
      <c r="P24" s="176">
        <v>0.161</v>
      </c>
      <c r="Q24" s="169">
        <v>0.10199999999999999</v>
      </c>
      <c r="R24" s="131">
        <v>3.5000000000000003E-2</v>
      </c>
    </row>
    <row r="25" spans="2:18" x14ac:dyDescent="0.25">
      <c r="B25" s="171">
        <v>540169</v>
      </c>
      <c r="C25" s="22" t="s">
        <v>149</v>
      </c>
      <c r="D25" s="22" t="s">
        <v>139</v>
      </c>
      <c r="E25" s="22" t="s">
        <v>29</v>
      </c>
      <c r="F25" s="19">
        <v>1</v>
      </c>
      <c r="G25" s="186" t="s">
        <v>148</v>
      </c>
      <c r="H25" s="19">
        <v>2252</v>
      </c>
      <c r="I25" s="19">
        <v>1419</v>
      </c>
      <c r="J25" s="19">
        <v>79</v>
      </c>
      <c r="K25" s="19">
        <v>462</v>
      </c>
      <c r="L25" s="19">
        <v>292</v>
      </c>
      <c r="M25" s="21">
        <v>0.63</v>
      </c>
      <c r="N25" s="21">
        <v>3.5000000000000003E-2</v>
      </c>
      <c r="O25" s="21">
        <v>0.20499999999999999</v>
      </c>
      <c r="P25" s="172">
        <v>0.13</v>
      </c>
      <c r="Q25" s="167">
        <v>6.6000000000000003E-2</v>
      </c>
      <c r="R25" s="21">
        <v>1.4E-2</v>
      </c>
    </row>
    <row r="26" spans="2:18" x14ac:dyDescent="0.25">
      <c r="B26" s="173">
        <v>540170</v>
      </c>
      <c r="C26" s="17" t="s">
        <v>147</v>
      </c>
      <c r="D26" s="17" t="s">
        <v>139</v>
      </c>
      <c r="E26" s="17" t="s">
        <v>2</v>
      </c>
      <c r="F26" s="14">
        <v>1</v>
      </c>
      <c r="G26" s="187" t="s">
        <v>146</v>
      </c>
      <c r="H26" s="14">
        <v>27</v>
      </c>
      <c r="I26" s="14">
        <v>21</v>
      </c>
      <c r="J26" s="14">
        <v>1</v>
      </c>
      <c r="K26" s="14">
        <v>4</v>
      </c>
      <c r="L26" s="14">
        <v>1</v>
      </c>
      <c r="M26" s="16">
        <v>0.77800000000000002</v>
      </c>
      <c r="N26" s="16">
        <v>3.6999999999999998E-2</v>
      </c>
      <c r="O26" s="16">
        <v>0.14799999999999999</v>
      </c>
      <c r="P26" s="174">
        <v>3.6999999999999998E-2</v>
      </c>
      <c r="Q26" s="168">
        <v>0</v>
      </c>
      <c r="R26" s="16">
        <v>0</v>
      </c>
    </row>
    <row r="27" spans="2:18" x14ac:dyDescent="0.25">
      <c r="B27" s="173">
        <v>540171</v>
      </c>
      <c r="C27" s="17" t="s">
        <v>145</v>
      </c>
      <c r="D27" s="17" t="s">
        <v>139</v>
      </c>
      <c r="E27" s="17" t="s">
        <v>2</v>
      </c>
      <c r="F27" s="14">
        <v>1</v>
      </c>
      <c r="G27" s="187" t="s">
        <v>49</v>
      </c>
      <c r="H27" s="14">
        <v>38</v>
      </c>
      <c r="I27" s="14">
        <v>24</v>
      </c>
      <c r="J27" s="14">
        <v>4</v>
      </c>
      <c r="K27" s="14">
        <v>6</v>
      </c>
      <c r="L27" s="14">
        <v>4</v>
      </c>
      <c r="M27" s="16">
        <v>0.63200000000000001</v>
      </c>
      <c r="N27" s="16">
        <v>0.105</v>
      </c>
      <c r="O27" s="16">
        <v>0.158</v>
      </c>
      <c r="P27" s="174">
        <v>0.105</v>
      </c>
      <c r="Q27" s="168">
        <v>2.5999999999999999E-2</v>
      </c>
      <c r="R27" s="16">
        <v>2.5999999999999999E-2</v>
      </c>
    </row>
    <row r="28" spans="2:18" x14ac:dyDescent="0.25">
      <c r="B28" s="173">
        <v>540173</v>
      </c>
      <c r="C28" s="17" t="s">
        <v>144</v>
      </c>
      <c r="D28" s="17" t="s">
        <v>139</v>
      </c>
      <c r="E28" s="17" t="s">
        <v>2</v>
      </c>
      <c r="F28" s="14">
        <v>1</v>
      </c>
      <c r="G28" s="187" t="s">
        <v>143</v>
      </c>
      <c r="H28" s="14">
        <v>93</v>
      </c>
      <c r="I28" s="14">
        <v>71</v>
      </c>
      <c r="J28" s="14">
        <v>1</v>
      </c>
      <c r="K28" s="14">
        <v>9</v>
      </c>
      <c r="L28" s="14">
        <v>12</v>
      </c>
      <c r="M28" s="16">
        <v>0.76300000000000001</v>
      </c>
      <c r="N28" s="16">
        <v>1.0999999999999999E-2</v>
      </c>
      <c r="O28" s="16">
        <v>9.7000000000000003E-2</v>
      </c>
      <c r="P28" s="174">
        <v>0.129</v>
      </c>
      <c r="Q28" s="168">
        <v>3.2000000000000001E-2</v>
      </c>
      <c r="R28" s="16">
        <v>6.5000000000000002E-2</v>
      </c>
    </row>
    <row r="29" spans="2:18" x14ac:dyDescent="0.25">
      <c r="B29" s="173">
        <v>540174</v>
      </c>
      <c r="C29" s="17" t="s">
        <v>142</v>
      </c>
      <c r="D29" s="17" t="s">
        <v>139</v>
      </c>
      <c r="E29" s="17" t="s">
        <v>2</v>
      </c>
      <c r="F29" s="14">
        <v>1</v>
      </c>
      <c r="G29" s="187" t="s">
        <v>141</v>
      </c>
      <c r="H29" s="14">
        <v>13</v>
      </c>
      <c r="I29" s="14">
        <v>10</v>
      </c>
      <c r="J29" s="14">
        <v>0</v>
      </c>
      <c r="K29" s="14">
        <v>1</v>
      </c>
      <c r="L29" s="14">
        <v>2</v>
      </c>
      <c r="M29" s="16">
        <v>0.76900000000000002</v>
      </c>
      <c r="N29" s="16">
        <v>0</v>
      </c>
      <c r="O29" s="16">
        <v>7.6999999999999999E-2</v>
      </c>
      <c r="P29" s="174">
        <v>0.154</v>
      </c>
      <c r="Q29" s="168">
        <v>0</v>
      </c>
      <c r="R29" s="16">
        <v>0.154</v>
      </c>
    </row>
    <row r="30" spans="2:18" x14ac:dyDescent="0.25">
      <c r="B30" s="173">
        <v>540286</v>
      </c>
      <c r="C30" s="17" t="s">
        <v>140</v>
      </c>
      <c r="D30" s="17" t="s">
        <v>139</v>
      </c>
      <c r="E30" s="17" t="s">
        <v>2</v>
      </c>
      <c r="F30" s="14">
        <v>1</v>
      </c>
      <c r="G30" s="187" t="s">
        <v>44</v>
      </c>
      <c r="H30" s="14">
        <v>70</v>
      </c>
      <c r="I30" s="14">
        <v>50</v>
      </c>
      <c r="J30" s="14">
        <v>1</v>
      </c>
      <c r="K30" s="14">
        <v>13</v>
      </c>
      <c r="L30" s="14">
        <v>6</v>
      </c>
      <c r="M30" s="16">
        <v>0.71399999999999997</v>
      </c>
      <c r="N30" s="16">
        <v>1.4E-2</v>
      </c>
      <c r="O30" s="16">
        <v>0.186</v>
      </c>
      <c r="P30" s="174">
        <v>8.5999999999999993E-2</v>
      </c>
      <c r="Q30" s="168">
        <v>1.4E-2</v>
      </c>
      <c r="R30" s="16">
        <v>4.2999999999999997E-2</v>
      </c>
    </row>
    <row r="31" spans="2:18" x14ac:dyDescent="0.25">
      <c r="B31" s="175"/>
      <c r="C31" s="130"/>
      <c r="D31" s="130" t="s">
        <v>139</v>
      </c>
      <c r="E31" s="130" t="s">
        <v>26</v>
      </c>
      <c r="F31" s="129">
        <v>1</v>
      </c>
      <c r="G31" s="188"/>
      <c r="H31" s="129">
        <v>2493</v>
      </c>
      <c r="I31" s="129">
        <v>1595</v>
      </c>
      <c r="J31" s="129">
        <v>86</v>
      </c>
      <c r="K31" s="129">
        <v>495</v>
      </c>
      <c r="L31" s="129">
        <v>317</v>
      </c>
      <c r="M31" s="131">
        <v>0.64</v>
      </c>
      <c r="N31" s="131">
        <v>3.4000000000000002E-2</v>
      </c>
      <c r="O31" s="131">
        <v>0.19900000000000001</v>
      </c>
      <c r="P31" s="176">
        <v>0.127</v>
      </c>
      <c r="Q31" s="169">
        <v>6.2E-2</v>
      </c>
      <c r="R31" s="131">
        <v>1.7999999999999999E-2</v>
      </c>
    </row>
    <row r="32" spans="2:18" x14ac:dyDescent="0.25">
      <c r="B32" s="171">
        <v>540186</v>
      </c>
      <c r="C32" s="22" t="s">
        <v>108</v>
      </c>
      <c r="D32" s="22" t="s">
        <v>105</v>
      </c>
      <c r="E32" s="22" t="s">
        <v>29</v>
      </c>
      <c r="F32" s="19">
        <v>1</v>
      </c>
      <c r="G32" s="186" t="s">
        <v>107</v>
      </c>
      <c r="H32" s="19">
        <v>893</v>
      </c>
      <c r="I32" s="19">
        <v>468</v>
      </c>
      <c r="J32" s="19">
        <v>45</v>
      </c>
      <c r="K32" s="19">
        <v>336</v>
      </c>
      <c r="L32" s="19">
        <v>44</v>
      </c>
      <c r="M32" s="21">
        <v>0.52400000000000002</v>
      </c>
      <c r="N32" s="21">
        <v>0.05</v>
      </c>
      <c r="O32" s="21">
        <v>0.376</v>
      </c>
      <c r="P32" s="172">
        <v>4.9000000000000002E-2</v>
      </c>
      <c r="Q32" s="167">
        <v>2.1000000000000001E-2</v>
      </c>
      <c r="R32" s="21">
        <v>4.0000000000000001E-3</v>
      </c>
    </row>
    <row r="33" spans="2:18" x14ac:dyDescent="0.25">
      <c r="B33" s="173">
        <v>540187</v>
      </c>
      <c r="C33" s="17" t="s">
        <v>106</v>
      </c>
      <c r="D33" s="17" t="s">
        <v>105</v>
      </c>
      <c r="E33" s="17" t="s">
        <v>2</v>
      </c>
      <c r="F33" s="14">
        <v>1</v>
      </c>
      <c r="G33" s="187" t="s">
        <v>31</v>
      </c>
      <c r="H33" s="14">
        <v>93</v>
      </c>
      <c r="I33" s="14">
        <v>62</v>
      </c>
      <c r="J33" s="14">
        <v>1</v>
      </c>
      <c r="K33" s="14">
        <v>28</v>
      </c>
      <c r="L33" s="14">
        <v>2</v>
      </c>
      <c r="M33" s="16">
        <v>0.66700000000000004</v>
      </c>
      <c r="N33" s="16">
        <v>1.0999999999999999E-2</v>
      </c>
      <c r="O33" s="16">
        <v>0.30099999999999999</v>
      </c>
      <c r="P33" s="174">
        <v>2.1999999999999999E-2</v>
      </c>
      <c r="Q33" s="168">
        <v>1.0999999999999999E-2</v>
      </c>
      <c r="R33" s="16">
        <v>0</v>
      </c>
    </row>
    <row r="34" spans="2:18" x14ac:dyDescent="0.25">
      <c r="B34" s="175"/>
      <c r="C34" s="130"/>
      <c r="D34" s="130" t="s">
        <v>105</v>
      </c>
      <c r="E34" s="130" t="s">
        <v>26</v>
      </c>
      <c r="F34" s="129">
        <v>1</v>
      </c>
      <c r="G34" s="188"/>
      <c r="H34" s="129">
        <v>986</v>
      </c>
      <c r="I34" s="129">
        <v>530</v>
      </c>
      <c r="J34" s="129">
        <v>46</v>
      </c>
      <c r="K34" s="129">
        <v>364</v>
      </c>
      <c r="L34" s="129">
        <v>46</v>
      </c>
      <c r="M34" s="131">
        <v>0.53800000000000003</v>
      </c>
      <c r="N34" s="131">
        <v>4.7E-2</v>
      </c>
      <c r="O34" s="131">
        <v>0.36899999999999999</v>
      </c>
      <c r="P34" s="176">
        <v>4.7E-2</v>
      </c>
      <c r="Q34" s="169">
        <v>0.02</v>
      </c>
      <c r="R34" s="131">
        <v>4.0000000000000001E-3</v>
      </c>
    </row>
    <row r="35" spans="2:18" x14ac:dyDescent="0.25">
      <c r="B35" s="171">
        <v>540217</v>
      </c>
      <c r="C35" s="22" t="s">
        <v>30</v>
      </c>
      <c r="D35" s="22" t="s">
        <v>27</v>
      </c>
      <c r="E35" s="22" t="s">
        <v>29</v>
      </c>
      <c r="F35" s="19">
        <v>1</v>
      </c>
      <c r="G35" s="186" t="s">
        <v>28</v>
      </c>
      <c r="H35" s="19">
        <v>2226</v>
      </c>
      <c r="I35" s="19">
        <v>1413</v>
      </c>
      <c r="J35" s="19">
        <v>184</v>
      </c>
      <c r="K35" s="19">
        <v>400</v>
      </c>
      <c r="L35" s="19">
        <v>229</v>
      </c>
      <c r="M35" s="21">
        <v>0.63500000000000001</v>
      </c>
      <c r="N35" s="21">
        <v>8.3000000000000004E-2</v>
      </c>
      <c r="O35" s="21">
        <v>0.18</v>
      </c>
      <c r="P35" s="172">
        <v>0.10299999999999999</v>
      </c>
      <c r="Q35" s="169"/>
      <c r="R35" s="131"/>
    </row>
    <row r="36" spans="2:18" x14ac:dyDescent="0.25">
      <c r="B36" s="173">
        <v>540219</v>
      </c>
      <c r="C36" s="17" t="s">
        <v>36</v>
      </c>
      <c r="D36" s="17" t="s">
        <v>27</v>
      </c>
      <c r="E36" s="17" t="s">
        <v>2</v>
      </c>
      <c r="F36" s="14">
        <v>1</v>
      </c>
      <c r="G36" s="187" t="s">
        <v>35</v>
      </c>
      <c r="H36" s="14">
        <v>358</v>
      </c>
      <c r="I36" s="14">
        <v>219</v>
      </c>
      <c r="J36" s="14">
        <v>46</v>
      </c>
      <c r="K36" s="14">
        <v>52</v>
      </c>
      <c r="L36" s="14">
        <v>41</v>
      </c>
      <c r="M36" s="16">
        <v>0.61199999999999999</v>
      </c>
      <c r="N36" s="16">
        <v>0.128</v>
      </c>
      <c r="O36" s="16">
        <v>0.14499999999999999</v>
      </c>
      <c r="P36" s="174">
        <v>0.115</v>
      </c>
      <c r="Q36" s="168">
        <v>0.112</v>
      </c>
      <c r="R36" s="16">
        <v>0</v>
      </c>
    </row>
    <row r="37" spans="2:18" x14ac:dyDescent="0.25">
      <c r="B37" s="173">
        <v>540220</v>
      </c>
      <c r="C37" s="17" t="s">
        <v>34</v>
      </c>
      <c r="D37" s="17" t="s">
        <v>27</v>
      </c>
      <c r="E37" s="17" t="s">
        <v>2</v>
      </c>
      <c r="F37" s="14">
        <v>1</v>
      </c>
      <c r="G37" s="187" t="s">
        <v>33</v>
      </c>
      <c r="H37" s="14">
        <v>112</v>
      </c>
      <c r="I37" s="14">
        <v>95</v>
      </c>
      <c r="J37" s="14">
        <v>0</v>
      </c>
      <c r="K37" s="14">
        <v>11</v>
      </c>
      <c r="L37" s="14">
        <v>6</v>
      </c>
      <c r="M37" s="16">
        <v>0.84799999999999998</v>
      </c>
      <c r="N37" s="16">
        <v>0</v>
      </c>
      <c r="O37" s="16">
        <v>9.8000000000000004E-2</v>
      </c>
      <c r="P37" s="174">
        <v>5.3999999999999999E-2</v>
      </c>
      <c r="Q37" s="168">
        <v>2.7E-2</v>
      </c>
      <c r="R37" s="16">
        <v>1.7999999999999999E-2</v>
      </c>
    </row>
    <row r="38" spans="2:18" x14ac:dyDescent="0.25">
      <c r="B38" s="173">
        <v>540218</v>
      </c>
      <c r="C38" s="17" t="s">
        <v>32</v>
      </c>
      <c r="D38" s="17" t="s">
        <v>27</v>
      </c>
      <c r="E38" s="17" t="s">
        <v>2</v>
      </c>
      <c r="F38" s="14">
        <v>1</v>
      </c>
      <c r="G38" s="187" t="s">
        <v>31</v>
      </c>
      <c r="H38" s="14">
        <v>138</v>
      </c>
      <c r="I38" s="14">
        <v>118</v>
      </c>
      <c r="J38" s="14">
        <v>1</v>
      </c>
      <c r="K38" s="14">
        <v>14</v>
      </c>
      <c r="L38" s="14">
        <v>5</v>
      </c>
      <c r="M38" s="16">
        <v>0.85499999999999998</v>
      </c>
      <c r="N38" s="16">
        <v>7.0000000000000001E-3</v>
      </c>
      <c r="O38" s="16">
        <v>0.10100000000000001</v>
      </c>
      <c r="P38" s="174">
        <v>3.5999999999999997E-2</v>
      </c>
      <c r="Q38" s="168">
        <v>2.1999999999999999E-2</v>
      </c>
      <c r="R38" s="16">
        <v>1.4E-2</v>
      </c>
    </row>
    <row r="39" spans="2:18" ht="15.75" thickBot="1" x14ac:dyDescent="0.3">
      <c r="B39" s="179"/>
      <c r="C39" s="180"/>
      <c r="D39" s="180" t="s">
        <v>27</v>
      </c>
      <c r="E39" s="180" t="s">
        <v>26</v>
      </c>
      <c r="F39" s="181">
        <v>1</v>
      </c>
      <c r="G39" s="190"/>
      <c r="H39" s="181">
        <v>2834</v>
      </c>
      <c r="I39" s="181">
        <v>1845</v>
      </c>
      <c r="J39" s="181">
        <v>231</v>
      </c>
      <c r="K39" s="181">
        <v>477</v>
      </c>
      <c r="L39" s="181">
        <v>281</v>
      </c>
      <c r="M39" s="182">
        <v>0.65100000000000002</v>
      </c>
      <c r="N39" s="182">
        <v>8.2000000000000003E-2</v>
      </c>
      <c r="O39" s="182">
        <v>0.16800000000000001</v>
      </c>
      <c r="P39" s="183">
        <v>9.9000000000000005E-2</v>
      </c>
      <c r="Q39" s="169">
        <v>8.5999999999999993E-2</v>
      </c>
      <c r="R39" s="131">
        <v>4.0000000000000001E-3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R1 Bldg Year </vt:lpstr>
      <vt:lpstr>R1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2021-09-22T18:49:14Z</dcterms:modified>
</cp:coreProperties>
</file>